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spreadsheetml.comments+xml" PartName="/xl/comments21.xml"/>
  <Override ContentType="application/vnd.openxmlformats-officedocument.spreadsheetml.comments+xml" PartName="/xl/comments26.xml"/>
  <Override ContentType="application/vnd.openxmlformats-officedocument.spreadsheetml.comments+xml" PartName="/xl/comments9.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17.xml"/>
  <Override ContentType="application/vnd.openxmlformats-officedocument.spreadsheetml.comments+xml" PartName="/xl/comments8.xml"/>
  <Override ContentType="application/vnd.openxmlformats-officedocument.spreadsheetml.comments+xml" PartName="/xl/comments14.xml"/>
  <Override ContentType="application/vnd.openxmlformats-officedocument.spreadsheetml.comments+xml" PartName="/xl/comments27.xml"/>
  <Override ContentType="application/vnd.openxmlformats-officedocument.spreadsheetml.comments+xml" PartName="/xl/comments22.xml"/>
  <Override ContentType="application/vnd.openxmlformats-officedocument.spreadsheetml.comments+xml" PartName="/xl/comments3.xml"/>
  <Override ContentType="application/vnd.openxmlformats-officedocument.spreadsheetml.comments+xml" PartName="/xl/comments18.xml"/>
  <Override ContentType="application/vnd.openxmlformats-officedocument.spreadsheetml.comments+xml" PartName="/xl/comments15.xml"/>
  <Override ContentType="application/vnd.openxmlformats-officedocument.spreadsheetml.comments+xml" PartName="/xl/comments7.xml"/>
  <Override ContentType="application/vnd.openxmlformats-officedocument.spreadsheetml.comments+xml" PartName="/xl/comments10.xml"/>
  <Override ContentType="application/vnd.openxmlformats-officedocument.spreadsheetml.comments+xml" PartName="/xl/comments23.xml"/>
  <Override ContentType="application/vnd.openxmlformats-officedocument.spreadsheetml.comments+xml" PartName="/xl/comments24.xml"/>
  <Override ContentType="application/vnd.openxmlformats-officedocument.spreadsheetml.comments+xml" PartName="/xl/comments6.xml"/>
  <Override ContentType="application/vnd.openxmlformats-officedocument.spreadsheetml.comments+xml" PartName="/xl/comments19.xml"/>
  <Override ContentType="application/vnd.openxmlformats-officedocument.spreadsheetml.comments+xml" PartName="/xl/comments2.xml"/>
  <Override ContentType="application/vnd.openxmlformats-officedocument.spreadsheetml.comments+xml" PartName="/xl/comments11.xml"/>
  <Override ContentType="application/vnd.openxmlformats-officedocument.spreadsheetml.comments+xml" PartName="/xl/comments20.xml"/>
  <Override ContentType="application/vnd.openxmlformats-officedocument.spreadsheetml.comments+xml" PartName="/xl/comments25.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16.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Wireline (RV) " sheetId="1" r:id="rId3"/>
    <sheet state="visible" name="Wireline (MS)" sheetId="2" r:id="rId4"/>
    <sheet state="visible" name="Wireless (RV)" sheetId="3" r:id="rId5"/>
    <sheet state="visible" name="Wireless (MS)" sheetId="4" r:id="rId6"/>
    <sheet state="visible" name="ISPs (RV)" sheetId="5" r:id="rId7"/>
    <sheet state="visible" name="ISPs (MS)" sheetId="6" r:id="rId8"/>
    <sheet state="visible" name="CableSatIPTV (RV)" sheetId="7" r:id="rId9"/>
    <sheet state="visible" name="CableSatIPTV (MS)" sheetId="8" r:id="rId10"/>
    <sheet state="visible" name="IPTV" sheetId="9" r:id="rId11"/>
    <sheet state="visible" name="Broadcast TV (RV)" sheetId="10" r:id="rId12"/>
    <sheet state="visible" name="Broadcast TV (MS)" sheetId="11" r:id="rId13"/>
    <sheet state="visible" name="Pay &amp; Specialty (RV)" sheetId="12" r:id="rId14"/>
    <sheet state="visible" name="Pay &amp; Specialty (MS)" sheetId="13" r:id="rId15"/>
    <sheet state="visible" name="Total TV Universe (RV)" sheetId="14" r:id="rId16"/>
    <sheet state="visible" name="Total TV Universe (MS)" sheetId="15" r:id="rId17"/>
    <sheet state="visible" name="TV Services Ownership" sheetId="16" r:id="rId18"/>
    <sheet state="visible" name="Radio (RV)" sheetId="17" r:id="rId19"/>
    <sheet state="visible" name="Radio (MS)" sheetId="18" r:id="rId20"/>
    <sheet state="visible" name="CBC" sheetId="19" r:id="rId21"/>
    <sheet state="visible" name="Newspaper (RV)" sheetId="20" r:id="rId22"/>
    <sheet state="visible" name="Newspaper (MS)" sheetId="21" r:id="rId23"/>
    <sheet state="visible" name="Magazines (RV)" sheetId="22" r:id="rId24"/>
    <sheet state="visible" name="Magazines (MS)" sheetId="23" r:id="rId25"/>
    <sheet state="visible" name="Constant (SocanMCA)" sheetId="24" r:id="rId26"/>
    <sheet state="visible" name="Internet News Sources" sheetId="25" r:id="rId27"/>
    <sheet state="visible" name="Search (MS)" sheetId="26" r:id="rId28"/>
    <sheet state="visible" name="Internet Other" sheetId="27" r:id="rId29"/>
    <sheet state="visible" name="Top 20 w Telecoms" sheetId="28" r:id="rId30"/>
    <sheet state="visible" name="MediaEconomy" sheetId="29" r:id="rId31"/>
    <sheet state="visible" name="CR &amp; HHI" sheetId="30" r:id="rId32"/>
    <sheet state="visible" name="Data Centres/Services" sheetId="31" r:id="rId33"/>
    <sheet state="visible" name="Top US Telecom + Mediacos" sheetId="32" r:id="rId34"/>
    <sheet state="visible" name="VI Broadcasting" sheetId="33" r:id="rId35"/>
    <sheet state="visible" name="CrossOwnership Canada vs World" sheetId="34" r:id="rId36"/>
    <sheet state="visible" name="Top 20 no Telecoms" sheetId="35" r:id="rId37"/>
    <sheet state="visible" name="Music" sheetId="36" r:id="rId38"/>
    <sheet state="visible" name="Current (PWC)" sheetId="37" r:id="rId39"/>
  </sheets>
  <definedNames>
    <definedName localSheetId="9" name="Z_C1CFBDE7_2FAB_EE4D_8BC2_4415671EDD7A_.wvu.Cols">'Broadcast TV (RV)'!$B:$B</definedName>
    <definedName localSheetId="13" name="Z_53A03D0E_38D0_7449_9494_A87029C5A3DD_.wvu.Rows">'Total TV Universe (RV)'!$52:$52</definedName>
    <definedName localSheetId="13" name="Z_C1CFBDE7_2FAB_EE4D_8BC2_4415671EDD7A_.wvu.Rows">'Total TV Universe (RV)'!$52:$52</definedName>
    <definedName localSheetId="9" name="Z_53A03D0E_38D0_7449_9494_A87029C5A3DD_.wvu.Cols">'Broadcast TV (RV)'!$B:$B</definedName>
  </definedNames>
  <calcPr/>
</workbook>
</file>

<file path=xl/comments1.xml><?xml version="1.0" encoding="utf-8"?>
<comments xmlns="http://schemas.openxmlformats.org/spreadsheetml/2006/main">
  <authors>
    <author/>
  </authors>
  <commentList>
    <comment authorId="0" ref="F4">
      <text>
        <t xml:space="preserve">BCE Annual Report, 2000, p.20
</t>
      </text>
    </comment>
    <comment authorId="0" ref="G4">
      <text>
        <t xml:space="preserve">BCE Annual Report, 2004, p.56
</t>
      </text>
    </comment>
    <comment authorId="0" ref="H4">
      <text>
        <t xml:space="preserve">BCE Annual Report, 2010, pp.46-52
</t>
      </text>
    </comment>
    <comment authorId="0" ref="I4">
      <text>
        <t xml:space="preserve">BCE Annual Report, 2010, pp.46-52
</t>
      </text>
    </comment>
    <comment authorId="0" ref="J4">
      <text>
        <t xml:space="preserve">BCE Annual Report, 2012, pp. 43-48.
</t>
      </text>
    </comment>
    <comment authorId="0" ref="K4">
      <text>
        <t xml:space="preserve">BCE Annual Report, 2013, p. 59.
</t>
      </text>
    </comment>
    <comment authorId="0" ref="L4">
      <text>
        <t xml:space="preserve">BCE Annual Report, 2013, p. 59.
</t>
      </text>
    </comment>
    <comment authorId="0" ref="M4">
      <text>
        <t xml:space="preserve">BCE Annual Report, 2014, p. 61.</t>
      </text>
    </comment>
    <comment authorId="0" ref="N4">
      <text>
        <t xml:space="preserve">This year, Bell Aliant was folded into Bell, so there is just one figure for BCE (will not compare as part of a trend with previous years' stand alone figure for Bell). </t>
      </text>
    </comment>
    <comment authorId="0" ref="F5">
      <text>
        <t xml:space="preserve">Bell Aliant Annual Report 2001, p. 21.
</t>
      </text>
    </comment>
    <comment authorId="0" ref="G5">
      <text>
        <t xml:space="preserve">Bell Aliant Annual Report 2004, p. 31.
</t>
      </text>
    </comment>
    <comment authorId="0" ref="H5">
      <text>
        <t xml:space="preserve">BCE Annual Report 2010, p. 52.
</t>
      </text>
    </comment>
    <comment authorId="0" ref="I5">
      <text>
        <t xml:space="preserve">BCE Annual Report 2010, p. 52.
</t>
      </text>
    </comment>
    <comment authorId="0" ref="J5">
      <text>
        <t xml:space="preserve">BCE Annual Report 2012, p.48.
</t>
      </text>
    </comment>
    <comment authorId="0" ref="K5">
      <text>
        <t xml:space="preserve">BCE 2013 AR p. 72. 
</t>
      </text>
    </comment>
    <comment authorId="0" ref="L5">
      <text>
        <t xml:space="preserve">BCE 2013 AR p. 72. 
</t>
      </text>
    </comment>
    <comment authorId="0" ref="M5">
      <text>
        <t xml:space="preserve">BCE Annual Report, 2014, p. 74.</t>
      </text>
    </comment>
    <comment authorId="0" ref="N5">
      <text>
        <t xml:space="preserve">Aliant no longer reporting; </t>
      </text>
    </comment>
    <comment authorId="0" ref="F10">
      <text>
        <t xml:space="preserve">Telus Annual Report 2001, p.40</t>
      </text>
    </comment>
    <comment authorId="0" ref="G10">
      <text>
        <t xml:space="preserve">LR: (BK edit)
Telus Annual Report, Financial Review, 2004, p.22</t>
      </text>
    </comment>
    <comment authorId="0" ref="H10">
      <text>
        <t xml:space="preserve">LR: (BK edit)
Telus Annual Report Financial Review, 2008, p. 34</t>
      </text>
    </comment>
    <comment authorId="0" ref="I10">
      <text>
        <t xml:space="preserve">BK Telus, AR 2011, p. 64.</t>
      </text>
    </comment>
    <comment authorId="0" ref="J10">
      <text>
        <t xml:space="preserve">BK Telus, AR 2011, p. 64.</t>
      </text>
    </comment>
    <comment authorId="0" ref="K10">
      <text>
        <t xml:space="preserve">BK Telus, AR 2013, p. 66.
</t>
      </text>
    </comment>
    <comment authorId="0" ref="L10">
      <text>
        <t xml:space="preserve">BK Telus, AR 2013, p. 66.
</t>
      </text>
    </comment>
    <comment authorId="0" ref="M10">
      <text>
        <t xml:space="preserve">BK, Telus AR, 2014 p. 66</t>
      </text>
    </comment>
    <comment authorId="0" ref="N10">
      <text>
        <t xml:space="preserve">This figure = total wireline revenues from TELUS AR 2015 p. 64, less "other services and equipment" from the AR, and less ISP revenue and IPTV revenue from CMCRP figures. This reflects an adjustment from previous years (by including intersegment revenue and "other" revenue line items). Changes have been made to account for total operating revenue for years 2004-2015. </t>
      </text>
    </comment>
    <comment authorId="0" ref="E13">
      <text>
        <t xml:space="preserve">Shaw AR 1998, p. 77.</t>
      </text>
    </comment>
    <comment authorId="0" ref="H13">
      <text>
        <t xml:space="preserve">829,717 subs (Shaw AR 2009, p. 43) * Rogers ARPU of $49.13 * 12.</t>
      </text>
    </comment>
    <comment authorId="0" ref="I13">
      <text>
        <t xml:space="preserve">1,096,507 subs (Shaw AR 2011, p. 54) * Rogers ARPU of $42.04 * 12.
</t>
      </text>
    </comment>
    <comment authorId="0" ref="J13">
      <text>
        <t xml:space="preserve">1,233,041 subs (Shaw AR 2011, p. 54) * Rogers ARPU of $37.86 * 12.
</t>
      </text>
    </comment>
    <comment authorId="0" ref="K13">
      <text>
        <t xml:space="preserve">1,307,544 subs (Shaw AR 2013, p. 23) * Rogers ARPU of $37.01 * 12.</t>
      </text>
    </comment>
    <comment authorId="0" ref="L13">
      <text>
        <t xml:space="preserve">Estimate based on residual of revenues for non-programming services after deducting internet service revenues. CRTC Aggregate Annual Return 2013</t>
      </text>
    </comment>
    <comment authorId="0" ref="M13">
      <text>
        <t xml:space="preserve">Estimate based on residual of revenues for non-programming services after deducting internet service revenues. CRTC Aggregate Annual Return 2014</t>
      </text>
    </comment>
    <comment authorId="0" ref="N13">
      <text>
        <t xml:space="preserve">Estimate based on residual of revenues for non-programming services after deducting internet service revenues. CRTC Aggregate Annual Return 2015 BK</t>
      </text>
    </comment>
    <comment authorId="0" ref="H14">
      <text>
        <t xml:space="preserve">http://www.quebecor.com/sites/default/files/Financial%20review%202010.pdf</t>
      </text>
    </comment>
    <comment authorId="0" ref="I14">
      <text>
        <t xml:space="preserve">Quebecor Financial Review 2010, p. 12. </t>
      </text>
    </comment>
    <comment authorId="0" ref="K14">
      <text>
        <t xml:space="preserve">Dwayne Winseck:
Quebecor Management Discussion and Analysis, 2012, p. 11. http://www.quebecor.com/sites/default/files/2012Q4/MDA_QI_Q4_2012Ang_FINAL.pdf</t>
      </text>
    </comment>
    <comment authorId="0" ref="L14">
      <text>
        <t xml:space="preserve">Quebecor Financial Review 2013, p. 13. 
</t>
      </text>
    </comment>
    <comment authorId="0" ref="M14">
      <text>
        <t xml:space="preserve">Quebecor Financial Review 2014, p. 14. ARPU = $29.34.</t>
      </text>
    </comment>
    <comment authorId="0" ref="N14">
      <text>
        <t xml:space="preserve">BK Quebecor Financial Review 2015, p. 15. ARPU = $28.99/mo based on subscribers of 1.316.3 million. (p. 16).</t>
      </text>
    </comment>
    <comment authorId="0" ref="H15">
      <text>
        <t xml:space="preserve">LR:
Rogers Annual Report 2009, p. 31.</t>
      </text>
    </comment>
    <comment authorId="0" ref="I15">
      <text>
        <t xml:space="preserve">Dwayne Winseck:
Rogers Annual Report 2012, p. 39.</t>
      </text>
    </comment>
    <comment authorId="0" ref="J15">
      <text>
        <t xml:space="preserve">Dwayne Winseck: Rogers Annual Report 2012, p. 39.
</t>
      </text>
    </comment>
    <comment authorId="0" ref="K15">
      <text>
        <t xml:space="preserve">Dwayne Winseck: Rogers Annual Report 2012, p. 39.
</t>
      </text>
    </comment>
    <comment authorId="0" ref="L15">
      <text>
        <t xml:space="preserve">Rogers, AR 2013, p. 42.
</t>
      </text>
    </comment>
    <comment authorId="0" ref="M15">
      <text>
        <t xml:space="preserve">Rogers A/R 2014, p. 46. ARPU = $34.64.
</t>
      </text>
    </comment>
    <comment authorId="0" ref="N15">
      <text>
        <t xml:space="preserve">BK Rogers AR 2015 p. 45. ARPU = $34.02 based on subs of 1090K (same page) </t>
      </text>
    </comment>
    <comment authorId="0" ref="F16">
      <text>
        <t xml:space="preserve">MTS AR 2001, p. 36.
</t>
      </text>
    </comment>
    <comment authorId="0" ref="H16">
      <text>
        <t xml:space="preserve">MTS, 2010 AR, pp. 16, 19.
</t>
      </text>
    </comment>
    <comment authorId="0" ref="I16">
      <text>
        <t xml:space="preserve">Dwayne Winseck:
MTS Allstream Annual Report 2010, pp. 15-18 Includes all revenues except wireless, IPTV and Internet Access.</t>
      </text>
    </comment>
    <comment authorId="0" ref="J16">
      <text>
        <t xml:space="preserve">MTS Allstream Annual Report 2012, pp. 15-18. Includes all revenues except wireless, IPTV and Internet Access. 
</t>
      </text>
    </comment>
    <comment authorId="0" ref="K16">
      <text>
        <t xml:space="preserve">Dwayne Winseck:
MTS, 2013 AR, pp. 18+23. Includes all revenues except wireless, IPTV and Internet Access. </t>
      </text>
    </comment>
    <comment authorId="0" ref="L16">
      <text>
        <t xml:space="preserve">MTS, 2013 AR, pp. 18+23.Includes all revenues except wireless, IPTV and Internet Access. 
</t>
      </text>
    </comment>
    <comment authorId="0" ref="M16">
      <text>
        <t xml:space="preserve">MTS, 2014 AR, pp. 14+19.Includes all revenues except wireless, IPTV and Internet Access. </t>
      </text>
    </comment>
    <comment authorId="0" ref="N16">
      <text>
        <t xml:space="preserve">BK MTS AR 2015 p. 11-12. Decrease reflects sale of Allstream division. </t>
      </text>
    </comment>
    <comment authorId="0" ref="D17">
      <text>
        <t xml:space="preserve">SaskTel, AR 1996, p. 32.
</t>
      </text>
    </comment>
    <comment authorId="0" ref="E17">
      <text>
        <t xml:space="preserve">SaskTel, AR 1996, p. 33.</t>
      </text>
    </comment>
    <comment authorId="0" ref="F17">
      <text>
        <t xml:space="preserve">SaskTel, AR 2001, p.19.</t>
      </text>
    </comment>
    <comment authorId="0" ref="G17">
      <text>
        <t xml:space="preserve">SaskTel, AR 2005, p. 27.</t>
      </text>
    </comment>
    <comment authorId="0" ref="H17">
      <text>
        <t xml:space="preserve">SaskTel, AR 2009, p. 33.</t>
      </text>
    </comment>
    <comment authorId="0" ref="I17">
      <text>
        <t xml:space="preserve">SaskTel, AR 2010, p. 30.</t>
      </text>
    </comment>
    <comment authorId="0" ref="J17">
      <text>
        <t xml:space="preserve">SaskTel, AR 2012, p. 30.</t>
      </text>
    </comment>
    <comment authorId="0" ref="K17">
      <text>
        <t xml:space="preserve">SaskTel, AR 2013, p. 36. Excludes wireless, IPTV, maxTV, Equipment, Advertising, Directory, Other, etc.</t>
      </text>
    </comment>
    <comment authorId="0" ref="L17">
      <text>
        <t xml:space="preserve">SaskTel, AR 2013, p. 36. Excludes wireless, IPTV, maxTV, Equipment, Advertising, Directory, Other, etc.
</t>
      </text>
    </comment>
    <comment authorId="0" ref="M17">
      <text>
        <t xml:space="preserve">Sasktel AR p. 43, excludes Wireless, maxTV, Internet &amp; data services, advertising services, security monitoring services, International software and consulting services, and other services.</t>
      </text>
    </comment>
    <comment authorId="0" ref="N17">
      <text>
        <t xml:space="preserve">Sasktel AR p. 53, excludes Wireless, maxTV, Internet &amp; data services (figures for ISP and IPTV revenues are from CMCRP data), advertising services, security monitoring services, International software and consulting services, and other services.</t>
      </text>
    </comment>
    <comment authorId="0" ref="H18">
      <text>
        <t xml:space="preserve">LR:
Cogeco Annual Report 2009, p.89 Telephony Service Customer in Canada: 281,608</t>
      </text>
    </comment>
    <comment authorId="0" ref="I18">
      <text>
        <t xml:space="preserve">LR:
Cogeco Annual Report 2010, p.81 Telephony Service Customers in Canada: 357,597 * by Rogers ARPU of $42.04.</t>
      </text>
    </comment>
    <comment authorId="0" ref="J18">
      <text>
        <t xml:space="preserve">LR:
Cogeco Annual Report 2011, p.42 Telephony service customers in Canada: 418,270 * by Rogers ARPU of $37.86.</t>
      </text>
    </comment>
    <comment authorId="0" ref="K18">
      <text>
        <t xml:space="preserve">Dwayne Winseck:
Cogeco Annual Report 2012, p. 29 indicates 471,484 subscribers at year end. Multiplied by ARPU of $37.01 from Rogers Annual Report 2012, p. 29. </t>
      </text>
    </comment>
    <comment authorId="0" ref="L18">
      <text>
        <t xml:space="preserve">Estimate based on residual of revenues for non-programming services after deducting internet service revenues CRTC Aggregate Annual Return 2013. 484,014 subscribers. Cogeco
Detailed Press Release, p. 5 http://www.cogeco.ca/cable/corporate/files/press_releases_en/2013/CGO_Q4-2013_detailed_103013.pdf. </t>
      </text>
    </comment>
    <comment authorId="0" ref="M18">
      <text>
        <t xml:space="preserve">Estimate based 469,273 subscribers * avg ARPU from Rogers and Quebecor ($31.99). CRTC Aggregate Annual Return 2013. 484,014 subscribers. </t>
      </text>
    </comment>
    <comment authorId="0" ref="N18">
      <text>
        <t xml:space="preserve">Telephony subs = 456,639
Cogeco AR 2015 p. 9
Total revenue arrived at by using average of Rogers + Quebecor ARPU ($31.51) as a proxy
</t>
      </text>
    </comment>
    <comment authorId="0" ref="K19">
      <text>
        <t xml:space="preserve">Dwayne Winseck:
Estimate based on division of non-programming services between Internet access and telephone services, with the figure for the latter being the residual after subtracting internet revenues from the total non-programming services revenues identified in the CRTC's 2012 Annual Aggregate Report for Bragg. See Internet sheet for estimation of Bragg's internet access revenues.</t>
      </text>
    </comment>
    <comment authorId="0" ref="L19">
      <text>
        <t xml:space="preserve">Dwayne Winseck:
Estimate based on division of non-programming services between Internet access and telephone services, with the figure for the latter being the residual after subtracting internet revenues from the total non-programming services revenues identified in the CRTC's 2013 Annual Aggregate Report for Bragg. See Internet sheet for estimation of Bragg's internet access revenues.</t>
      </text>
    </comment>
    <comment authorId="0" ref="M19">
      <text>
        <t xml:space="preserve">Estimate based on division of non-programming services between Internet access and telephone services, with the figure for the latter being the residual after subtracting internet revenues from the total non-programming services revenues identified in the CRTC's 2014 Annual Aggregate Report for Bragg. See Internet sheet for estimation of Bragg's internet access revenues.</t>
      </text>
    </comment>
    <comment authorId="0" ref="N19">
      <text>
        <t xml:space="preserve">Estimate based on division of non-programming services between Internet access and telephone services, with the figure for the latter being the residual after subtracting internet revenues from the total non-programming services revenues identified in the CRTC's 2015 Annual Aggregate Report for Bragg. See Internet sheet for estimation of Bragg's internet access revenues.</t>
      </text>
    </comment>
    <comment authorId="0" ref="F20">
      <text>
        <t xml:space="preserve">Dwayne Winseck: Primus Annual Report 2000, para. 18. Revenues for telecom and internet access split 83.3/16.7 based on ratio identified in later Primus financial statements.
</t>
      </text>
    </comment>
    <comment authorId="0" ref="G20">
      <text>
        <t xml:space="preserve">Dwayne Winseck:
Primus Annual Report 2004, p. 36. Revenues for telecom and internet access split 83.3/16.7 based on ratio identified in later Primus financial statements.</t>
      </text>
    </comment>
    <comment authorId="0" ref="H20">
      <text>
        <t xml:space="preserve">Dwayne Winseck:
Primus Annual Report 2008, p. 51. Revenues for telecom and internet access split 83.3/16.7 based on ratio identified in later Primus financial statements.</t>
      </text>
    </comment>
    <comment authorId="0" ref="I20">
      <text>
        <t xml:space="preserve">Primus Group Int'l (2012). Presentation to Jefferies 2012 Global TMT Conference, pp. 4-6 for 2010 and 2011, w/ same break down of quarterly data used to determine segmented revenues on an annual basi, i.e. 83.3 (telecom) / 16.7 (internet).</t>
      </text>
    </comment>
    <comment authorId="0" ref="J20">
      <text>
        <t xml:space="preserve">Dwayne Winseck: Primus Group Int'l (2012). Presentation to Jefferies 2012 Global TMT Conference, pp. 4-6 for 2010 and 2011, w/ same break down of quarterly data used to determine segmented revenues on an annual basis.</t>
      </text>
    </comment>
    <comment authorId="0" ref="K20">
      <text>
        <t xml:space="preserve">Dwayne Winseck: Primus Form 8-K Report May 2012, p. 6. Quarterly revenue figures used to estimate annual revenues. Revenues apportioned between telecom and ISP on same basis as 2010 and 2011. 
</t>
      </text>
    </comment>
    <comment authorId="0" ref="L20">
      <text>
        <t xml:space="preserve">Estimate based on comment by CRTC that Primus accounts for .7% of 2014 telecoms revenues. http://www.crtc.gc.ca/eng/archive/2014/2014-437.pdf This amount than divided between wiredline telecoms &amp; ISPs at same ratio as in previous years.
</t>
      </text>
    </comment>
    <comment authorId="0" ref="M20">
      <text>
        <t xml:space="preserve">Estimate based on comment by CRTC that Primus accounts for .7% of 2014 telecoms revenues. http://www.crtc.gc.ca/eng/archive/2014/2014-437.pdf This amount than divided between wiredline telecoms &amp; ISPs at same ratio as in previous years.</t>
      </text>
    </comment>
    <comment authorId="0" ref="N20">
      <text>
        <t xml:space="preserve">Estimate based on information in G&amp;M article stating that Primus revenues declined 9% in 2016. http://www.theglobeandmail.com/report-on-business/primus-in-court-creditor-protection-as-it-seeks-to-revamp-mission/article28297128/ Further information may be found in CCAA material, as Primus entered creditor protection in early 2016. </t>
      </text>
    </comment>
    <comment authorId="0" ref="H22">
      <text>
        <t xml:space="preserve">Vonage AR 2010, note 11. </t>
      </text>
    </comment>
    <comment authorId="0" ref="I22">
      <text>
        <t xml:space="preserve">Vonage AR 2010, note 11. </t>
      </text>
    </comment>
    <comment authorId="0" ref="J22">
      <text>
        <t xml:space="preserve">Vonage AR 2013, note 13. </t>
      </text>
    </comment>
    <comment authorId="0" ref="K22">
      <text>
        <t xml:space="preserve">Vonage AR 2013, note 13. 
</t>
      </text>
    </comment>
    <comment authorId="0" ref="L22">
      <text>
        <t xml:space="preserve">Vonage AR 2013, note 13. </t>
      </text>
    </comment>
    <comment authorId="0" ref="M22">
      <text>
        <t xml:space="preserve">Vonage AR 2014, note 13. </t>
      </text>
    </comment>
    <comment authorId="0" ref="N22">
      <text>
        <t xml:space="preserve">Vonage AR 2015, Note 14 BK</t>
      </text>
    </comment>
    <comment authorId="0" ref="H23">
      <text>
        <t xml:space="preserve">Dwayne Winseck: Access Communications Annual Report, 2009, p. 31. Telecoms revenues split 66.4/33.6 between ISPs and telephone service, respectively.
</t>
      </text>
    </comment>
    <comment authorId="0" ref="J23">
      <text>
        <t xml:space="preserve">Dwayne Winseck: Access Communications Annual Report 2011, p. 19, with 66.4% of telecoms revenues allocated to ISP and rest to telephone.
</t>
      </text>
    </comment>
    <comment authorId="0" ref="K23">
      <text>
        <t xml:space="preserve">Dwayne Winseck: Access Communications Annual Report 2013, p. 25. Telecoms revenues split 66.4/33.6 between ISPs and telephone service, respectively.
</t>
      </text>
    </comment>
    <comment authorId="0" ref="L23">
      <text>
        <t xml:space="preserve">Access Communications Annual Report 2013, p. 25. Telecoms revenues split 66.4/33.6 between ISPs and telephone service, respectively.
</t>
      </text>
    </comment>
    <comment authorId="0" ref="M23">
      <text>
        <t xml:space="preserve">Access Communications Annual Report 2014, p. 30. Telecoms revenues split 66.4/33.6 between ISPs and telephone service, respectively.</t>
      </text>
    </comment>
    <comment authorId="0" ref="N23">
      <text>
        <t xml:space="preserve">Access Communications Annual Report 2014, p. 29. Telecoms revenues split 66.4/33.6 between ISPs and telephone service, respectively.</t>
      </text>
    </comment>
    <comment authorId="0" ref="N32">
      <text>
        <t xml:space="preserve">This figure is a placeholder as 2015 figure not yet available from CRTC
</t>
      </text>
    </comment>
    <comment authorId="0" ref="G36">
      <text>
        <t xml:space="preserve">LR:
CRTC Communications Monitoring Report, 2008, p. 183</t>
      </text>
    </comment>
    <comment authorId="0" ref="H36">
      <text>
        <t xml:space="preserve">LR:
CRTC Communications Monitoring Report 2011, p. 18; Wireline Rev 24.2, exclude ISP Rev (6.2) from CRTC Communications Monitoring Report 2009, p.217 </t>
      </text>
    </comment>
    <comment authorId="0" ref="I36">
      <text>
        <t xml:space="preserve">LR:
CRTC Communications Monitoring Report 2011, p. 18; Wireline Rev 23.7, exclude ISP Rev (P.137) 6.8</t>
      </text>
    </comment>
    <comment authorId="0" ref="J36">
      <text>
        <t xml:space="preserve">LR:
CRTC 2011</t>
      </text>
    </comment>
    <comment authorId="0" ref="K36">
      <text>
        <t xml:space="preserve">Dway
ne Winseck:
CRTC 2013 CMR, p. 120.</t>
      </text>
    </comment>
    <comment authorId="0" ref="L36">
      <text>
        <t xml:space="preserve">CRTC 2014 CMR, p. 134. Minus ISP $. 
</t>
      </text>
    </comment>
    <comment authorId="0" ref="M36">
      <text>
        <t xml:space="preserve">CRTC 2015 CMR, p. 148. Minus ISP $. 
</t>
      </text>
    </comment>
    <comment authorId="0" ref="N36">
      <text>
        <t xml:space="preserve">CRTC 2016 CMR, p. 205. Minus ISP $. </t>
      </text>
    </comment>
  </commentList>
</comments>
</file>

<file path=xl/comments2.xml><?xml version="1.0" encoding="utf-8"?>
<comments xmlns="http://schemas.openxmlformats.org/spreadsheetml/2006/main">
  <authors>
    <author/>
  </authors>
  <commentList>
    <comment authorId="0" ref="F3">
      <text>
        <t xml:space="preserve">Rogers, AR 2001, p. 19.</t>
      </text>
    </comment>
    <comment authorId="0" ref="G3">
      <text>
        <t xml:space="preserve">Rogers Annual Report, p.26</t>
      </text>
    </comment>
    <comment authorId="0" ref="H3">
      <text>
        <t xml:space="preserve">LR:
Rogers Annual Report, 2010, p. 34.</t>
      </text>
    </comment>
    <comment authorId="0" ref="I3">
      <text>
        <t xml:space="preserve">LR:
Rogers Annual Report, 2010, p.19
6968</t>
      </text>
    </comment>
    <comment authorId="0" ref="J3">
      <text>
        <t xml:space="preserve">LR:
Rogers Annual Report, p.35</t>
      </text>
    </comment>
    <comment authorId="0" ref="K3">
      <text>
        <t xml:space="preserve">LR:
Rogers Annual report, 2012, p35
</t>
      </text>
    </comment>
    <comment authorId="0" ref="L3">
      <text>
        <t xml:space="preserve">Rogers A/R 2013, p. 102. 
</t>
      </text>
    </comment>
    <comment authorId="0" ref="M3">
      <text>
        <t xml:space="preserve">Rogers A/R 2014, p. 43. 
</t>
      </text>
    </comment>
    <comment authorId="0" ref="N3">
      <text>
        <t xml:space="preserve">Rogers AR 2015 p. 101 BK</t>
      </text>
    </comment>
    <comment authorId="0" ref="E4">
      <text>
        <t xml:space="preserve">Microcell, AR 1997, p. 20.</t>
      </text>
    </comment>
    <comment authorId="0" ref="F4">
      <text>
        <t xml:space="preserve">Microcell, AR 2000, p. 20.</t>
      </text>
    </comment>
    <comment authorId="0" ref="G4">
      <text>
        <t xml:space="preserve">Rogers acquired Microcell in 2004.</t>
      </text>
    </comment>
    <comment authorId="0" ref="F5">
      <text>
        <t xml:space="preserve">Brian Wilkinson:
Telus A/R 2004 p. 8. </t>
      </text>
    </comment>
    <comment authorId="0" ref="G5">
      <text>
        <t xml:space="preserve">LR:
Telus Annual Report, 2004 p.8</t>
      </text>
    </comment>
    <comment authorId="0" ref="H5">
      <text>
        <t xml:space="preserve">Telus Annuaal Report 2013, p. 40. </t>
      </text>
    </comment>
    <comment authorId="0" ref="I5">
      <text>
        <t xml:space="preserve">Telus Annual Report 2013, p. 40</t>
      </text>
    </comment>
    <comment authorId="0" ref="J5">
      <text>
        <t xml:space="preserve">Telus Annual Report 2013, p. 40</t>
      </text>
    </comment>
    <comment authorId="0" ref="K5">
      <text>
        <t xml:space="preserve">Telus Annual Report 2013, p. 40</t>
      </text>
    </comment>
    <comment authorId="0" ref="L5">
      <text>
        <t xml:space="preserve">Telus Annual Report 2013, p. 40
</t>
      </text>
    </comment>
    <comment authorId="0" ref="M5">
      <text>
        <t xml:space="preserve">Telus Annual Report 2014, p. 40.</t>
      </text>
    </comment>
    <comment authorId="0" ref="N5">
      <text>
        <t xml:space="preserve">Telus AR 2015 p. 36 BK
</t>
      </text>
    </comment>
    <comment authorId="0" ref="E6">
      <text>
        <t xml:space="preserve">Clearnet, AR 1996, p. 26.</t>
      </text>
    </comment>
    <comment authorId="0" ref="F6">
      <text>
        <t xml:space="preserve">Telus acquired Clearnet in 2000. A year earlier, Clearnet's revenues were $353.5 million Clearnet, AR 1999, p. 9. Telus notes in its 2000 Annual Report that 53% of its y-o-y revenue growth is organic, implying that the remainder, i.e. $264 million, is from its acquisition of Clearnet (p. 3). </t>
      </text>
    </comment>
    <comment authorId="0" ref="F7">
      <text>
        <t xml:space="preserve">LR:
BCE Annual Report, 2000 p 15 + Bell Aliant AR 2001, p. 50, note 18. </t>
      </text>
    </comment>
    <comment authorId="0" ref="G7">
      <text>
        <t xml:space="preserve">LR:
BCE Annual Report 2004, p.56 + Bell Aliant, 2004, p. 31.</t>
      </text>
    </comment>
    <comment authorId="0" ref="H7">
      <text>
        <t xml:space="preserve">LR:
BCE Annual Report 2008, p.9 + p. 45</t>
      </text>
    </comment>
    <comment authorId="0" ref="I7">
      <text>
        <t xml:space="preserve">LR:
BCE Annual Report 2010, pp. 44-47.</t>
      </text>
    </comment>
    <comment authorId="0" ref="J7">
      <text>
        <t xml:space="preserve">LR:
BCE Annual Report 2011 pp. 44&amp;47.</t>
      </text>
    </comment>
    <comment authorId="0" ref="K7">
      <text>
        <t xml:space="preserve">LR:
BCE Annual Report 2013, pp. 53+72.</t>
      </text>
    </comment>
    <comment authorId="0" ref="L7">
      <text>
        <t xml:space="preserve">BCE, A/R 2013, pp. 53+72.
</t>
      </text>
    </comment>
    <comment authorId="0" ref="M7">
      <text>
        <t xml:space="preserve">Total of Bell + Bell Aliant. </t>
      </text>
    </comment>
    <comment authorId="0" ref="N7">
      <text>
        <t xml:space="preserve">BCE 2015 Annual Rpt, p. 59.</t>
      </text>
    </comment>
    <comment authorId="0" ref="F8">
      <text>
        <t xml:space="preserve">Brian Wilkinson:
BCE, AR 2000, p. 15. </t>
      </text>
    </comment>
    <comment authorId="0" ref="G8">
      <text>
        <t xml:space="preserve">Brian Wilkinson:
BCE, AR 2004, p. 56.</t>
      </text>
    </comment>
    <comment authorId="0" ref="H8">
      <text>
        <t xml:space="preserve">BCE Annual Report 2008, p. 39. </t>
      </text>
    </comment>
    <comment authorId="0" ref="I8">
      <text>
        <t xml:space="preserve">Brian Wilkinson:
BCE A/R  2011 , p. 44.</t>
      </text>
    </comment>
    <comment authorId="0" ref="J8">
      <text>
        <t xml:space="preserve">Brian Wilkinson:
BCE  A/R 2011, p. 44.</t>
      </text>
    </comment>
    <comment authorId="0" ref="K8">
      <text>
        <t xml:space="preserve">BCE, A/R 2013, p. 53.
</t>
      </text>
    </comment>
    <comment authorId="0" ref="L8">
      <text>
        <t xml:space="preserve">Brian Wilkinson:
BCE, A/R 2013, p. 53.</t>
      </text>
    </comment>
    <comment authorId="0" ref="M8">
      <text>
        <t xml:space="preserve">BCE AR 2014, p. 53. </t>
      </text>
    </comment>
    <comment authorId="0" ref="F9">
      <text>
        <t xml:space="preserve">Bell Aliant AR 2001, p. 50, note 18. 
</t>
      </text>
    </comment>
    <comment authorId="0" ref="G9">
      <text>
        <t xml:space="preserve">Bell Aliant, 2004, p. 31.
</t>
      </text>
    </comment>
    <comment authorId="0" ref="H9">
      <text>
        <t xml:space="preserve">BCE Annual Report 2008, p. 45. The significant drop in revenues at Bell Aliant between 2004 and 2008 reflects corporate reorganization that took place in 2006 when Bell Aliant's wireless and "DownEast Mobility" retail stores were sold to Bell Canada. Basically, Bell Canada and Bell Aliant traded the latter's substantial maritime wireless operations for a series of small regional operations in Ontario and Quebec (BCE,2006, p. 75).   
</t>
      </text>
    </comment>
    <comment authorId="0" ref="I9">
      <text>
        <t xml:space="preserve">Brian Wilkinson:
BCE, 2011 AR, p. 47.</t>
      </text>
    </comment>
    <comment authorId="0" ref="J9">
      <text>
        <t xml:space="preserve">Brian Wilkinson:
BCE, AR 2011, p. 47</t>
      </text>
    </comment>
    <comment authorId="0" ref="K9">
      <text>
        <t xml:space="preserve">BCE A/R 2013, p. 72.
</t>
      </text>
    </comment>
    <comment authorId="0" ref="L9">
      <text>
        <t xml:space="preserve">BCE A/R 2013, p. 72
</t>
      </text>
    </comment>
    <comment authorId="0" ref="M9">
      <text>
        <t xml:space="preserve">BCE AR 2014, p. 74. </t>
      </text>
    </comment>
    <comment authorId="0" ref="F10">
      <text>
        <t xml:space="preserve">SaskTel, AR 2001, p. 21.
</t>
      </text>
    </comment>
    <comment authorId="0" ref="G10">
      <text>
        <t xml:space="preserve">SaskTel, AR 2005, p. 27.</t>
      </text>
    </comment>
    <comment authorId="0" ref="H10">
      <text>
        <t xml:space="preserve">SaskTel, AR 2009, p. 33.</t>
      </text>
    </comment>
    <comment authorId="0" ref="I10">
      <text>
        <t xml:space="preserve">LR:
SaskTel Annual Report 2010, p.30
</t>
      </text>
    </comment>
    <comment authorId="0" ref="J10">
      <text>
        <t xml:space="preserve">LR:
SaskTel Annual Report, 2012 p.30</t>
      </text>
    </comment>
    <comment authorId="0" ref="K10">
      <text>
        <t xml:space="preserve">LR:
SaskTel Annual Report, 2012 p.30</t>
      </text>
    </comment>
    <comment authorId="0" ref="L10">
      <text>
        <t xml:space="preserve">Brian Wilkinson:.
SaskTel, AR 2013, p. 36</t>
      </text>
    </comment>
    <comment authorId="0" ref="M10">
      <text>
        <t xml:space="preserve">SaskTel, AR 2014, p. 43.</t>
      </text>
    </comment>
    <comment authorId="0" ref="N10">
      <text>
        <t xml:space="preserve">Sasktel AR 2015 p. 53. BK</t>
      </text>
    </comment>
    <comment authorId="0" ref="F11">
      <text>
        <t xml:space="preserve">MTS AR 2001, p.36.
</t>
      </text>
    </comment>
    <comment authorId="0" ref="G11">
      <text>
        <t xml:space="preserve">MTS AR 2005, p. 22.
</t>
      </text>
    </comment>
    <comment authorId="0" ref="I11">
      <text>
        <t xml:space="preserve">LR:
MTS Annual Report, 2011; p.15</t>
      </text>
    </comment>
    <comment authorId="0" ref="J11">
      <text>
        <t xml:space="preserve">LR:
MTS Annual Report 2011, p.15</t>
      </text>
    </comment>
    <comment authorId="0" ref="K11">
      <text>
        <t xml:space="preserve">LR:
MTS Annual Report, 2012 p.3</t>
      </text>
    </comment>
    <comment authorId="0" ref="L11">
      <text>
        <t xml:space="preserve">MTS, A/R 2013, p. 2. 
</t>
      </text>
    </comment>
    <comment authorId="0" ref="M11">
      <text>
        <t xml:space="preserve">MTS AR 2015 p. 11. On page 11 of its 2015 Annual Report, MTS adjusted its previously reported wireless revenue for 2014 downward from downward $365.7M (MTS AR 2014 p. 15) to $353.4M. We use the most recent figure. </t>
      </text>
    </comment>
    <comment authorId="0" ref="N11">
      <text>
        <t xml:space="preserve">MTS AR 2015 p. 11. MTS wireless revenue have gone down in the last two years, but this requires some explanation. For one, on page 11 of its 2015 Annual Report, MTS adjusted its previously reported wireless revenue for 2014 downward from downward $365.7M (MTS AR 2014 p. 15) to $353.4M. We use the most recent figure. As MTS states in its 2015 Annual Information form (p. 7), "In 2015, our wireless revenues were $350.3 million, representing a decrease of 0.8% over 2014 revenues of $353.4 million.” Why have these numbers been restated and why is the revenue in recent years going down? We think this is due to 3 things: (1) the loss of wholesale revenue due to the decommissioning of its CDMA network, (2) the loss of 17,481 OnStar accounts in 2015 – a drop of 3.5% in subscribers in one fell swoop and (3) increased competitive pressures as Rogers, Bell and Telus increase their efforts in the province. As a result, MTS’ share of the provincial wireless market has drifted downward from 55% in 2010, to 53% in 2013, to 50% in 2015.  MTS Annual Report 2014, p. 14 for 2013; Annual Revenues/Total Subscribers from MTS, AR 2015, p. 11 ($) and MTS, Supplemental Information 2015, p. 5 https://about.mts.ca/wp-content/uploads/2016/02/Q4_2015_Supplemental_FINAL.pdf
</t>
      </text>
    </comment>
    <comment authorId="0" ref="J12">
      <text>
        <t xml:space="preserve">Quebecor Management Discussion and Analysis, 2012, p. 11.http://www.quebecor.com/sites/default/files/2012Q4/MDA_QI_Q4_2012Ang_FINAL.pdf
</t>
      </text>
    </comment>
    <comment authorId="0" ref="K12">
      <text>
        <t xml:space="preserve">Brian Wilkinson: Quebecor Management Discussion and Analysis, 2012, p. 11.http://www.quebecor.com/sites/default/files/2012Q4/MDA_QI_Q4_2012Ang_FINAL.pdf
</t>
      </text>
    </comment>
    <comment authorId="0" ref="L12">
      <text>
        <t xml:space="preserve">Quebecor Financial Review 2013, p. 13.
</t>
      </text>
    </comment>
    <comment authorId="0" ref="M12">
      <text>
        <t xml:space="preserve">Quebecor Financial Review 2014 p 14.</t>
      </text>
    </comment>
    <comment authorId="0" ref="N12">
      <text>
        <t xml:space="preserve">Quebecor Financial Review 2015, p. 15. Roughly 768,000 subscribers at year end 2015, based on statement by Quebecor in September of 742500 (http://corpo.videotron.com/site/our-company/videotron-news/facts-numbers.jsp) plus 4th quarter gains of 26100 (Fin review p 25). .</t>
      </text>
    </comment>
    <comment authorId="0" ref="I13">
      <text>
        <t xml:space="preserve">233,000 subs * $22.40 ARPU. Source: Company.</t>
      </text>
    </comment>
    <comment authorId="0" ref="J13">
      <text>
        <t xml:space="preserve">403,000 subs * $27 ARPU. Source: Company.
</t>
      </text>
    </comment>
    <comment authorId="0" ref="K13">
      <text>
        <t xml:space="preserve">590,000 subs * $27.80 ARPU. Source: Company.</t>
      </text>
    </comment>
    <comment authorId="0" ref="L13">
      <text>
        <t xml:space="preserve">676,000 subs * $29.10 ARPU. Source: Company.</t>
      </text>
    </comment>
    <comment authorId="0" ref="M13">
      <text>
        <t xml:space="preserve">Shaw (2015). Acquisition of Wind, Slide 11 https://www.shaw.ca/uploadedFiles/Corporate/Investors/Presentations_And_Meetings/2015-12-16-Shaw-Communications-to-Acquire-WIND-Mobile-Investor-Presentation.pdf Estimated 809,000 subs in the last quarter of 2014 http://www.theglobeandmail.com/report-on-business/shaw-buying-wind-mobile-for-16-billion/article27791628/. Estimated ARPR of ~$32.53</t>
      </text>
    </comment>
    <comment authorId="0" ref="N13">
      <text>
        <t xml:space="preserve">Shaw (2015). Acquisition of Wind, Slides 3 &amp; 11 https://www.shaw.ca/uploadedFiles/Corporate/Investors/Presentations_And_Meetings/2015-12-16-Shaw-Communications-to-Acquire-WIND-Mobile-Investor-Presentation.pdf940,000 subs at the time of announced sale to Shaw in December 2015. http://www.theglobeandmail.com/report-on-business/shaw-buying-wind-mobile-for-16-billion/article27791628/. Estimated ARPR of ~$32.</t>
      </text>
    </comment>
    <comment authorId="0" ref="I14">
      <text>
        <t xml:space="preserve">Public Mobile was estimated to have added 40,000 subscribers in Q4 2010 (http://www.theglobeandmail.com/technology/wireless-upstarts-score-on-new-subscribers/article1320437/), while an earlier report from Mobile World indicated that as of end of Q2 the company had only 3,584 subscribers. Estimating Q3 additions based on avg of those yields another 21,792 subscribers for a total of 65,376. Ajusted for y-o-y growth by assuming figure of 0 for previous year since company did not launch until 2010. http://mobilesyrup.com/2010/08/05/report-mobilicity-and-public-mobile-have-less-than-7000-subscribers-combined/. ARPU estimate of $25.27 uses 2011 figure (MobileSyrup http://mobilesyrup.com/2012/02/07/public-mobile-has-199000-subscribers/)
</t>
      </text>
    </comment>
    <comment authorId="0" ref="J14">
      <text>
        <t xml:space="preserve">199,000 subscribers and ARPU of $25.27. MobileSyrup http://mobilesyrup.com/2012/02/07/public-mobile-has-199000-subscribers/
</t>
      </text>
    </comment>
    <comment authorId="0" ref="K14">
      <text>
        <t xml:space="preserve">Public Mobile had an estimated 260,000  subscribers, or 229,500 adjusted for y-o-y growth, in 2012. Revenue based on ARPU estimate of $27.50, i.e. same figure as for Wind.
</t>
      </text>
    </comment>
    <comment authorId="0" ref="L14">
      <text>
        <t xml:space="preserve">Estimate of 260,000 subs as of May 2014 -- similar to year end 2012 -- and ARPU of $27.50, i.e. same as 2012. http://business.financialpost.com/2014/03/28/telus-corp-to-shut-down-public-mobiles-network-and-move-260000-customers-to-main-network/?__lsa=c0e1-5e51
</t>
      </text>
    </comment>
    <comment authorId="0" ref="M14">
      <text>
        <t xml:space="preserve">154,900 subscribers at the end of 2014. Avg for year = 207,450 (i.e. 260k in 2013, 154,900 in 2014). Estimated ARPU = $27.50, i.e. same as 2013. http://mobilesyrup.com/2014/11/27/mobilicity-has-154900-active-subscribers-asks-court-for-extension-until-january-30th-2015/</t>
      </text>
    </comment>
    <comment authorId="0" ref="I15">
      <text>
        <t xml:space="preserve">Mobilicity announced that it added 50,000 subscribers in Q4 2010 (http://mobilicity.ca/newsroom/mobilicity-exceeds-50000-subscriber-additions-q4-peak-holiday-sales-still-come/), while an earlier report from Mobile World indicated that as of end of Q2 the company had only 3,000 subscribers. Estimating Q3 additions based on avg of those yields another 26,500 subscribers for a total of 89,500 http://mobilesyrup.com/2010/08/05/report-mobilicity-and-public-mobile-have-less-than-7000-subscribers-combined/. ARPU estimate of $25.27 uses 2011 figure for Pubic Mobile (MobileSyrup http://mobilesyrup.com/2012/02/07/public-mobile-has-199000-subscribers/).  Ajusted for y-o-y growth by assuming figure of 0 for previous year since company did not launch until 2010.
</t>
      </text>
    </comment>
    <comment authorId="0" ref="J15">
      <text>
        <t xml:space="preserve">Est of 187,000 subscribers + ARPU of $30. http://www.theglobeandmail.com/technology/tech-news/mobilicity-dubs-itself-fastest-growing-wireless-upstart/article546296/
</t>
      </text>
    </comment>
    <comment authorId="0" ref="K15">
      <text>
        <t xml:space="preserve">Mobilicity had an estimated 250,000 subscribers, or 218,500 when taking account of y-o-y growth, in 2012. Revenue based on ARPU estimate of $27.50, i.e. same figure as for Wind.
</t>
      </text>
    </comment>
    <comment authorId="0" ref="L15">
      <text>
        <t xml:space="preserve">Estimate of 175,000 subs at year end, or 212,500 adjusted for y-o-y decline, and ARPU of $27.50, i.e. same as 2012. 
http://mobilesyrup.com/2013/12/16/mobilicity-is-expecting-to-end-2013-with-175000-active-customers/</t>
      </text>
    </comment>
    <comment authorId="0" ref="M15">
      <text>
        <t xml:space="preserve">Estimate of 158637 subs at year end, or 166819 adjusted for y-o-y decline, and ARPU of $27.50, i.e. same as 2012. 
http://mobilesyrup.com/2013/12/16/mobilicity-is-expecting-to-end-2013-with-175000-active-customers/ + http://www.theglobeandmail.com/report-on-business/mobilicity-still-seeking-financing-to-bid-on-spectrum/article22581703/</t>
      </text>
    </comment>
    <comment authorId="0" ref="J21">
      <text>
        <t xml:space="preserve">CRTC 2015 CMR p. 148</t>
      </text>
    </comment>
    <comment authorId="0" ref="K21">
      <text>
        <t xml:space="preserve">Dwayne Winseck:
CRTC 2015 CMR p. 148</t>
      </text>
    </comment>
    <comment authorId="0" ref="L21">
      <text>
        <t xml:space="preserve">CRTC 2015 CMR, p. 148.</t>
      </text>
    </comment>
    <comment authorId="0" ref="M21">
      <text>
        <t xml:space="preserve">CRTC 2015 CMR, p. 148.</t>
      </text>
    </comment>
    <comment authorId="0" ref="N21">
      <text>
        <t xml:space="preserve">CRTC, CMR 2016, p. 205.</t>
      </text>
    </comment>
  </commentList>
</comments>
</file>

<file path=xl/comments3.xml><?xml version="1.0" encoding="utf-8"?>
<comments xmlns="http://schemas.openxmlformats.org/spreadsheetml/2006/main">
  <authors>
    <author/>
  </authors>
  <commentList>
    <comment authorId="0" ref="B3">
      <text>
        <t xml:space="preserve">Rogers A/R 2013, p. 102. 
</t>
      </text>
    </comment>
    <comment authorId="0" ref="F3">
      <text>
        <t xml:space="preserve">Rogers, AR 2001, p. 19.</t>
      </text>
    </comment>
    <comment authorId="0" ref="G3">
      <text>
        <t xml:space="preserve">Rogers Annual Report, p.26</t>
      </text>
    </comment>
    <comment authorId="0" ref="H3">
      <text>
        <t xml:space="preserve">LR:
Rogers Annual Report, 2010, p. 34.</t>
      </text>
    </comment>
    <comment authorId="0" ref="I3">
      <text>
        <t xml:space="preserve">LR:
Rogers Annual Report, 2010, p.19
6968</t>
      </text>
    </comment>
    <comment authorId="0" ref="J3">
      <text>
        <t xml:space="preserve">LR:
Rogers Annual Report, p.35</t>
      </text>
    </comment>
    <comment authorId="0" ref="K3">
      <text>
        <t xml:space="preserve">LR:
Rogers Annual report, 2012, p35
</t>
      </text>
    </comment>
    <comment authorId="0" ref="L3">
      <text>
        <t xml:space="preserve">Rogers A/R 2013, p. 102. 
</t>
      </text>
    </comment>
    <comment authorId="0" ref="E4">
      <text>
        <t xml:space="preserve">Microcell, AR 1997, p. 20.</t>
      </text>
    </comment>
    <comment authorId="0" ref="F4">
      <text>
        <t xml:space="preserve">Microcell, AR 2000, p. 20.</t>
      </text>
    </comment>
    <comment authorId="0" ref="G4">
      <text>
        <t xml:space="preserve">Rogers acquired Microcell in 2004.</t>
      </text>
    </comment>
    <comment authorId="0" ref="F5">
      <text>
        <t xml:space="preserve">Telus Annual Report 2013, p. 40
</t>
      </text>
    </comment>
    <comment authorId="0" ref="G5">
      <text>
        <t xml:space="preserve">LR:
Telus Annual Report, 2004 p.8</t>
      </text>
    </comment>
    <comment authorId="0" ref="H5">
      <text>
        <t xml:space="preserve">Telus Annuaal Report 2013, p. 40. </t>
      </text>
    </comment>
    <comment authorId="0" ref="I5">
      <text>
        <t xml:space="preserve">Telus Annual Report 2013, p. 40</t>
      </text>
    </comment>
    <comment authorId="0" ref="J5">
      <text>
        <t xml:space="preserve">Telus Annual Report 2013, p. 40</t>
      </text>
    </comment>
    <comment authorId="0" ref="K5">
      <text>
        <t xml:space="preserve">Telus Annual Report 2013, p. 40</t>
      </text>
    </comment>
    <comment authorId="0" ref="L5">
      <text>
        <t xml:space="preserve">Telus Annual Report 2013, p. 40
</t>
      </text>
    </comment>
    <comment authorId="0" ref="E6">
      <text>
        <t xml:space="preserve">Microcell, AR 1997, p. 20.</t>
      </text>
    </comment>
    <comment authorId="0" ref="F6">
      <text>
        <t xml:space="preserve">Telus acquired Clearnet in 2000. A year earlier, Clearnet's revenues were $353.5 million Clearnet, AR 1999, p. 9. Telus notes in its 2000 Annual Report that 53% of its y-o-y revenue growth is organic, implying that the remainder, i.e. $264 million, is from its acquisition of Clearnet (p. 3). This was equal to rougly 4.9% market share at the time. </t>
      </text>
    </comment>
    <comment authorId="0" ref="B7">
      <text>
        <t xml:space="preserve">BCE, A/R 2013, pp. 53+72.
</t>
      </text>
    </comment>
    <comment authorId="0" ref="F7">
      <text>
        <t xml:space="preserve">LR:
BCE Annual Report, 2000 p 15 + Bell Aliant AR 2001, p. 50, note 18. </t>
      </text>
    </comment>
    <comment authorId="0" ref="G7">
      <text>
        <t xml:space="preserve">LR:
BCE Annual Report 2004, p.56 + Bell Aliant, 2004, p. 31.</t>
      </text>
    </comment>
    <comment authorId="0" ref="H7">
      <text>
        <t xml:space="preserve">LR:
BCE Annual Report 2008, p.9 + p. 45</t>
      </text>
    </comment>
    <comment authorId="0" ref="I7">
      <text>
        <t xml:space="preserve">LR:
BCE Annual Report 2010, pp. 44-47.</t>
      </text>
    </comment>
    <comment authorId="0" ref="J7">
      <text>
        <t xml:space="preserve">LR:
BCE Annual Report 2011 pp. 44&amp;47.</t>
      </text>
    </comment>
    <comment authorId="0" ref="K7">
      <text>
        <t xml:space="preserve">LR:
BCE Annual Report 2013, pp. 53+72.</t>
      </text>
    </comment>
    <comment authorId="0" ref="L7">
      <text>
        <t xml:space="preserve">BCE, A/R 2013, pp. 53+72.
</t>
      </text>
    </comment>
    <comment authorId="0" ref="F8">
      <text>
        <t xml:space="preserve">Brian Wilkinson:
BCE, A/R 2013, p. 53.</t>
      </text>
    </comment>
    <comment authorId="0" ref="G8">
      <text>
        <t xml:space="preserve">Brian Wilkinson:
BCE, AR 2004, p. 56.</t>
      </text>
    </comment>
    <comment authorId="0" ref="H8">
      <text>
        <t xml:space="preserve">BCE Annual Report 2008, p. 39. </t>
      </text>
    </comment>
    <comment authorId="0" ref="I8">
      <text>
        <t xml:space="preserve">Brian Wilkinson:
BCE A/R  2011 , p. 44.</t>
      </text>
    </comment>
    <comment authorId="0" ref="J8">
      <text>
        <t xml:space="preserve">Brian Wilkinson:
BCE  A/R 2011, p. 44.</t>
      </text>
    </comment>
    <comment authorId="0" ref="K8">
      <text>
        <t xml:space="preserve">BCE, A/R 2013, p. 53.
</t>
      </text>
    </comment>
    <comment authorId="0" ref="L8">
      <text>
        <t xml:space="preserve">Brian Wilkinson:
BCE, A/R 2013, p. 53.</t>
      </text>
    </comment>
    <comment authorId="0" ref="F9">
      <text>
        <t xml:space="preserve">BCE A/R 2013, p. 72
</t>
      </text>
    </comment>
    <comment authorId="0" ref="G9">
      <text>
        <t xml:space="preserve">Bell Aliant, 2004, p. 31.
</t>
      </text>
    </comment>
    <comment authorId="0" ref="H9">
      <text>
        <t xml:space="preserve">BCE Annual Report 2008, p. 45. The significant drop in revenues at Bell Aliant between 2004 and 2008 reflects corporate reorganization that took place in 2006 when Bell Aliant's wireless and "DownEast Mobility" retail stores were sold to Bell Canada. Basically, Bell Canada and Bell Aliant traded the latter's substantial maritime wireless operations for a series of small regional operations in Ontario and Quebec (BCE,2006, p. 75).   
</t>
      </text>
    </comment>
    <comment authorId="0" ref="I9">
      <text>
        <t xml:space="preserve">Brian Wilkinson:
BCE, 2011 AR, p. 47.</t>
      </text>
    </comment>
    <comment authorId="0" ref="J9">
      <text>
        <t xml:space="preserve">Brian Wilkinson:
BCE, AR 2011, p. 47</t>
      </text>
    </comment>
    <comment authorId="0" ref="K9">
      <text>
        <t xml:space="preserve">BCE A/R 2013, p. 72.
</t>
      </text>
    </comment>
    <comment authorId="0" ref="L9">
      <text>
        <t xml:space="preserve">BCE A/R 2013, p. 72
</t>
      </text>
    </comment>
    <comment authorId="0" ref="F10">
      <text>
        <t xml:space="preserve">Brian Wilkinson:.
SaskTel, AR 2013, p. 36</t>
      </text>
    </comment>
    <comment authorId="0" ref="G10">
      <text>
        <t xml:space="preserve">SaskTel, AR 2005, p. 27.</t>
      </text>
    </comment>
    <comment authorId="0" ref="H10">
      <text>
        <t xml:space="preserve">SaskTel, AR 2009, p. 33.</t>
      </text>
    </comment>
    <comment authorId="0" ref="I10">
      <text>
        <t xml:space="preserve">LR:
SaskTel Annual Report 2010, p.30
</t>
      </text>
    </comment>
    <comment authorId="0" ref="J10">
      <text>
        <t xml:space="preserve">LR:
SaskTel Annual Report, 2012 p.30</t>
      </text>
    </comment>
    <comment authorId="0" ref="K10">
      <text>
        <t xml:space="preserve">LR:
SaskTel Annual Report, 2012 p.30</t>
      </text>
    </comment>
    <comment authorId="0" ref="L10">
      <text>
        <t xml:space="preserve">Brian Wilkinson:.
SaskTel, AR 2013, p. 36</t>
      </text>
    </comment>
    <comment authorId="0" ref="F11">
      <text>
        <t xml:space="preserve">MTS, A/R 2013, p. 2. 
</t>
      </text>
    </comment>
    <comment authorId="0" ref="G11">
      <text>
        <t xml:space="preserve">MTS AR 2005, p. 22.
</t>
      </text>
    </comment>
    <comment authorId="0" ref="I11">
      <text>
        <t xml:space="preserve">LR:
MTS Annual Report, 2011; p.15</t>
      </text>
    </comment>
    <comment authorId="0" ref="J11">
      <text>
        <t xml:space="preserve">LR:
MTS Annual Report 2011, p.15</t>
      </text>
    </comment>
    <comment authorId="0" ref="K11">
      <text>
        <t xml:space="preserve">LR:
MTS Annual Report, 2012 p.3</t>
      </text>
    </comment>
    <comment authorId="0" ref="L11">
      <text>
        <t xml:space="preserve">MTS, A/R 2013, p. 2. 
</t>
      </text>
    </comment>
    <comment authorId="0" ref="H12">
      <text>
        <t xml:space="preserve">Quebecor Financial Review 2013, p. 13.
</t>
      </text>
    </comment>
    <comment authorId="0" ref="J12">
      <text>
        <t xml:space="preserve">Quebecor Management Discussion and Analysis, 2012, p. 11.http://www.quebecor.com/sites/default/files/2012Q4/MDA_QI_Q4_2012Ang_FINAL.pdf
</t>
      </text>
    </comment>
    <comment authorId="0" ref="K12">
      <text>
        <t xml:space="preserve">Brian Wilkinson: Quebecor Management Discussion and Analysis, 2012, p. 11.http://www.quebecor.com/sites/default/files/2012Q4/MDA_QI_Q4_2012Ang_FINAL.pdf
</t>
      </text>
    </comment>
    <comment authorId="0" ref="L12">
      <text>
        <t xml:space="preserve">Quebecor Financial Review 2013, p. 13.
</t>
      </text>
    </comment>
    <comment authorId="0" ref="I13">
      <text>
        <t xml:space="preserve">676,000 subs * $29.10 ARPU. Source: Company.</t>
      </text>
    </comment>
    <comment authorId="0" ref="J13">
      <text>
        <t xml:space="preserve">403,000 subs * $27 ARPU. Source: Company.
</t>
      </text>
    </comment>
    <comment authorId="0" ref="K13">
      <text>
        <t xml:space="preserve">590,000 subs * $27.80 ARPU. Source: Company.</t>
      </text>
    </comment>
    <comment authorId="0" ref="L13">
      <text>
        <t xml:space="preserve">676,000 subs * $29.10 ARPU. Source: Company.</t>
      </text>
    </comment>
    <comment authorId="0" ref="I14">
      <text>
        <t xml:space="preserve">Estimate of 260,000 subs as of May 2014 -- similar to year end 2012 -- and ARPU of $27.50, i.e. same as 2012. http://business.financialpost.com/2014/03/28/telus-corp-to-shut-down-public-mobiles-network-and-move-260000-customers-to-main-network/?__lsa=c0e1-5e51
</t>
      </text>
    </comment>
    <comment authorId="0" ref="J14">
      <text>
        <t xml:space="preserve">199,000 subscribers and ARPU of $25.27. MobileSyrup http://mobilesyrup.com/2012/02/07/public-mobile-has-199000-subscribers/
</t>
      </text>
    </comment>
    <comment authorId="0" ref="K14">
      <text>
        <t xml:space="preserve">Public Mobile had an estimated 260,000  subscribers, or 229,500 adjusted for y-o-y growth, in 2012. Revenue based on ARPU estimate of $27.50, i.e. same figure as for Wind.
</t>
      </text>
    </comment>
    <comment authorId="0" ref="L14">
      <text>
        <t xml:space="preserve">Estimate of 260,000 subs as of May 2014 -- similar to year end 2012 -- and ARPU of $27.50, i.e. same as 2012. http://business.financialpost.com/2014/03/28/telus-corp-to-shut-down-public-mobiles-network-and-move-260000-customers-to-main-network/?__lsa=c0e1-5e51
</t>
      </text>
    </comment>
    <comment authorId="0" ref="I15">
      <text>
        <t xml:space="preserve">Estimate of 175,000 subs at year end, or 212,500 adjusted for y-o-y decline, and ARPU of $27.50, i.e. same as 2012. 
http://mobilesyrup.com/2013/12/16/mobilicity-is-expecting-to-end-2013-with-175000-active-customers/</t>
      </text>
    </comment>
    <comment authorId="0" ref="J15">
      <text>
        <t xml:space="preserve">Est of 187,000 subscribers + ARPU of $30. http://www.theglobeandmail.com/technology/tech-news/mobilicity-dubs-itself-fastest-growing-wireless-upstart/article546296/
</t>
      </text>
    </comment>
    <comment authorId="0" ref="K15">
      <text>
        <t xml:space="preserve">Mobilicity had an estimated 250,000 subscribers, or 218,500 when taking account of y-o-y growth, in 2012. Revenue based on ARPU estimate of $27.50, i.e. same figure as for Wind.
</t>
      </text>
    </comment>
    <comment authorId="0" ref="L15">
      <text>
        <t xml:space="preserve">Estimate of 175,000 subs at year end, or 212,500 adjusted for y-o-y decline, and ARPU of $27.50, i.e. same as 2012. 
http://mobilesyrup.com/2013/12/16/mobilicity-is-expecting-to-end-2013-with-175000-active-customers/</t>
      </text>
    </comment>
    <comment authorId="0" ref="B21">
      <text>
        <t xml:space="preserve">Estimated based on annual growth rate of 6.6% for 2011-2012, as cited in CRTC's CMR 2013, p. 158.</t>
      </text>
    </comment>
    <comment authorId="0" ref="K21">
      <text>
        <t xml:space="preserve">Dwayne Winseck:
ECRTC 2013 CMR p. 158</t>
      </text>
    </comment>
    <comment authorId="0" ref="L21">
      <text>
        <t xml:space="preserve">Estimated based on annual growth rate of 6.6% for 2011-2012, as cited in CRTC's CMR 2013, p. 158.</t>
      </text>
    </comment>
  </commentList>
</comments>
</file>

<file path=xl/comments4.xml><?xml version="1.0" encoding="utf-8"?>
<comments xmlns="http://schemas.openxmlformats.org/spreadsheetml/2006/main">
  <authors>
    <author/>
  </authors>
  <commentList>
    <comment authorId="0" ref="J3">
      <text>
        <t xml:space="preserve">3,297,025 subscribers. BCE AR 2014, p. 45. 2.3 million for Bell, 1 million for Bell Aliant. BCE AR 2014, p. 12. </t>
      </text>
    </comment>
    <comment authorId="0" ref="K3">
      <text>
        <t xml:space="preserve">BCE total HSIS subscribers = 3.4M (BCE AR 2015 p. 4). BK
Since BCE does not break out specific figures for Internet revenue, we use the average ARPU of competing companies (i.e. Rogers and Quebecor) as a proxy--$51.77/mo times 12 time BCE HSIS subs. Additionally, this year BCE stopped separately reporting for its Bell Canada and Aliant divisions.</t>
      </text>
    </comment>
    <comment authorId="0" ref="B4">
      <text>
        <t xml:space="preserve">Estimate based on total number of subscribers * estimated ARPU for 1997 of $11.42.
</t>
      </text>
    </comment>
    <comment authorId="0" ref="C4">
      <text>
        <t xml:space="preserve">Estimate based on * of subs (1,183,000) * Aliant's blended high-speed and dial up ARPU of $24.89 (Bell Aliant, AR 2000, p. 32).
</t>
      </text>
    </comment>
    <comment authorId="0" ref="D4">
      <text>
        <t xml:space="preserve">Estimate based on * of subs (2,551,000) * Aliant's blended high-speed and dial up ARPU of $24.89 (Bell Aliant, AR 2000, p. 32).
</t>
      </text>
    </comment>
    <comment authorId="0" ref="E4">
      <text>
        <t xml:space="preserve">Bell HSIA subscribers 1,851,800. BCE 2010 AR, p. 10. ARPU based on Bell Aliant figure of $36.01. Bell Aliant, AR 2009, p. 70 + estimated 353,300 dial up subscribers at ARPU of $21.52.
</t>
      </text>
    </comment>
    <comment authorId="0" ref="F4">
      <text>
        <t xml:space="preserve">Bell HSIA subscribers 2,097,300. BCE 2011 AR, p. 25. ARPU based on Bell Aliant figure of $47.16. Bell Aliant, AR 2010, p. 73 + estimated 242,700 dial up subscribers at ARPU of $21.86.
</t>
      </text>
    </comment>
    <comment authorId="0" ref="G4">
      <text>
        <t xml:space="preserve">Bell HSIA subscribers 2,112,800. BCE 2013 AR, p. 61. ARPU based on Bell Aliant figure of $42.48 Bell Aliant, AR 2013, p. 54 + estimated 201,500 dial up subscribers at ARPU of $23.37.
</t>
      </text>
    </comment>
    <comment authorId="0" ref="H4">
      <text>
        <t xml:space="preserve">2,126,800 subscribers. BCE AR 2013, p. 61. ARPU of $44.91 from Bell Aliant AR 2012, p. 56 + estimated 167,200 dial up subscribers at ARPU of $19.58. 
</t>
      </text>
    </comment>
    <comment authorId="0" ref="I4">
      <text>
        <t xml:space="preserve">Bell HSIA subscribers 2,184,543. BCE 2013 AR, p. 61. ARPU based on Bell Aliant figure of $47.16. Bell Aliant, AR 2013, p. 54+ estimated 138,800 dial up subscribers at ARPU of $19.44. 
</t>
      </text>
    </comment>
    <comment authorId="0" ref="J4">
      <text>
        <t xml:space="preserve">2,287,489 subscribers * ARPU of $49.73 BCE AR 2014, p. 62. ARPU from Bell Aliant Supplement Investor Information, Q3 http://www.bell.aliant.ca/english/ir/pdf/2014-Q3/2014_Q3_Supplemental.pdf</t>
      </text>
    </comment>
    <comment authorId="0" ref="C5">
      <text>
        <t xml:space="preserve">Bell Aliant, AR 2000, p. 32.
</t>
      </text>
    </comment>
    <comment authorId="0" ref="D5">
      <text>
        <t xml:space="preserve">Bell Aliant, AR 2004, p. 2.
Clear statement of total $.</t>
      </text>
    </comment>
    <comment authorId="0" ref="E5">
      <text>
        <t xml:space="preserve">762,000 subscribers.Bell Aliant Supplemental Financial Information 4th Quarter 2009, p. 8. http://bellaliant.ca/english/ir/pdf/2009_Q4_supplemental.pdf
</t>
      </text>
    </comment>
    <comment authorId="0" ref="F5">
      <text>
        <t xml:space="preserve">Bell Aliant Supplemental Financial Information 4th Quarter 2011, p. 8. http://bellaliant.ca/english/ir/pdf/2011]_Q4_supplemental.pdf
</t>
      </text>
    </comment>
    <comment authorId="0" ref="G5">
      <text>
        <t xml:space="preserve">895,500 subscribers. Bell Aliant Supplemental Financial Information 4th Quarter 2012, p. 8. http://bellaliant.ca/english/ir/pdf/2012_Q4_supplemental.pdf</t>
      </text>
    </comment>
    <comment authorId="0" ref="H5">
      <text>
        <t xml:space="preserve">918,414 subscribers. BCE AR 2013, p. 72. Bell Aliant Supplemental Financial Information 4th Quarter 2012, p. 8. http://bellaliant.ca/english/ir/pdf/2012_Q4_supplemental.pdf
</t>
      </text>
    </comment>
    <comment authorId="0" ref="I5">
      <text>
        <t xml:space="preserve">952,093 subscribers. BCE 2013 AR, p. 71. ARPU = $47.16. Bell Aliant, AR 2013, p. 54
</t>
      </text>
    </comment>
    <comment authorId="0" ref="J5">
      <text>
        <t xml:space="preserve">1,009,537 subscribers * ARPU of $49.73/mo. Subscriber numbers from BCE AR 2014, p. 62; ARPU from Bell Aliant Supplement Investor Information, Q3 http://www.bell.aliant.ca/english/ir/pdf/2014-Q3/2014_Q3_Supplemental.pdf</t>
      </text>
    </comment>
    <comment authorId="0" ref="C10">
      <text>
        <t xml:space="preserve">Rogers, AR 2001, p. 23.</t>
      </text>
    </comment>
    <comment authorId="0" ref="D10">
      <text>
        <t xml:space="preserve">Rogers, AR 2004, p. 35.</t>
      </text>
    </comment>
    <comment authorId="0" ref="E10">
      <text>
        <t xml:space="preserve">LR:
Rogers Annual Report, 2009 p.35</t>
      </text>
    </comment>
    <comment authorId="0" ref="F10">
      <text>
        <t xml:space="preserve">Rogers, AR 2010, p. 35.
</t>
      </text>
    </comment>
    <comment authorId="0" ref="G10">
      <text>
        <t xml:space="preserve">LR:
Rogers Annual Report 2012, p. 39. 
</t>
      </text>
    </comment>
    <comment authorId="0" ref="H10">
      <text>
        <t xml:space="preserve">Dwayne Winseck:
Rogers Annual Report 2012, p. 39.</t>
      </text>
    </comment>
    <comment authorId="0" ref="I10">
      <text>
        <t xml:space="preserve">Rogers AR 2013, p. 43. 
</t>
      </text>
    </comment>
    <comment authorId="0" ref="J10">
      <text>
        <t xml:space="preserve">Rogers A/R 2014, p. 46. ARPU = $51.59.</t>
      </text>
    </comment>
    <comment authorId="0" ref="K10">
      <text>
        <t xml:space="preserve">Rogers AR 2015 p. 45 BK
Total IS subs = 2,048,000 (p.2).
Gives Rogers IS ARPU = $54.65/mo. or $655.76/yr. </t>
      </text>
    </comment>
    <comment authorId="0" ref="C11">
      <text>
        <t xml:space="preserve">Shaw AR 2001, p. 11</t>
      </text>
    </comment>
    <comment authorId="0" ref="D11">
      <text>
        <t xml:space="preserve">High speed internet subs of 1,020,938 (Shaw, AR 2004, p. 33) * avg of Rogers and Quebecor's ARPU ($35.30)
</t>
      </text>
    </comment>
    <comment authorId="0" ref="E11">
      <text>
        <t xml:space="preserve">High speed internet subs of 1,565,962 (Shaw, AR 2008, p. 37) * avg of Rogers and Quebecor's ARPU ($38.0)A/R 2008, p. 37
</t>
      </text>
    </comment>
    <comment authorId="0" ref="F11">
      <text>
        <t xml:space="preserve">High speed internet subs of 1,823,013 (Shaw, AR 2011, p. 57) * avg of Rogers and Quebecor's ARPU ($42.40).
</t>
      </text>
    </comment>
    <comment authorId="0" ref="G11">
      <text>
        <t xml:space="preserve">High speed internet subs of 1,877,231 (Shaw, AR 2011, p. 57) * avg of Rogers and Quebecor's ARPU ($43.35)</t>
      </text>
    </comment>
    <comment authorId="0" ref="H11">
      <text>
        <t xml:space="preserve">Dwayne High speed internet subs of 1862,473 (Shaw, AR 2013, p. 48) * avg of Rogers and Quebecor's ARPU ($45.50)</t>
      </text>
    </comment>
    <comment authorId="0" ref="I11">
      <text>
        <t xml:space="preserve">High speed internet subs of 1,890,506 (Shaw, AR 2013, p. 48) * avg of Rogers and Quebecor's ARPU ($48.67)
</t>
      </text>
    </comment>
    <comment authorId="0" ref="J11">
      <text>
        <t xml:space="preserve">BK Shaw HSIS subs 1,930,401 (Shaw AR 2014 p. 49) * Average Rogers &amp; Québecor ARPU ($49.33) * 12</t>
      </text>
    </comment>
    <comment authorId="0" ref="K11">
      <text>
        <t xml:space="preserve">Shaw HSIS subs = 1.95M 
Shaw AR 2015 p. 42. 
Shaw does not break out separate numbers for Internet revenue so we estimate this using total subscribers times average monthly ARPU of Rogers &amp; Quebecor ($51.77/mo) times 12.</t>
      </text>
    </comment>
    <comment authorId="0" ref="B13">
      <text>
        <t xml:space="preserve">Estimate based on total number of subscribers * estimated ARPU for 1997 of $11.42.
</t>
      </text>
    </comment>
    <comment authorId="0" ref="C13">
      <text>
        <t xml:space="preserve">Estimate based on * of subs (569,192.6)(Telus's 2000 Annual Report, p. 41) * Aliant's blended high-speed and dial up ARPU of $24.89 (Bell Aliant, AR 2000, p. 32).
</t>
      </text>
    </comment>
    <comment authorId="0" ref="D13">
      <text>
        <t xml:space="preserve">Estimate based on * of subs (1,031,413.7)(Telus 2004 Annual Report Financial Review, p. 12) * Aliant's blended high-speed and dial up ARPU of $30.54 (Bell Aliant, AR 2004, pp. 1-2).
</t>
      </text>
    </comment>
    <comment authorId="0" ref="E13">
      <text>
        <t xml:space="preserve">1,096,000 high speed subscribers + 124 dial up subs (Telus 2011 Annual Report, p. 36) @ ARPU of $36.01 (Bell Aliant, AR 2009, p. 70. Dial up subs est. ARPU @ $19.58.
,</t>
      </text>
    </comment>
    <comment authorId="0" ref="F13">
      <text>
        <t xml:space="preserve">1,167,000 high speed subscribers + 62,000 dial up subs (Telus 2011 Annual Report, p. 36) @ ARPU of $39.70 (Bell Aliant, AR 2010, p. 73). Dial up subs est. ARPU @ $21.86.
</t>
      </text>
    </comment>
    <comment authorId="0" ref="G13">
      <text>
        <t xml:space="preserve">1,242,000 high speed subscribers + 44,000 dial up subs (Telus 2011 Annual Report, p. 36) @ ARPU of $42.38 (Bell Aliant, AR 2013, p. 54). Dial up subs est. ARPU @ $23.37.
</t>
      </text>
    </comment>
    <comment authorId="0" ref="H13">
      <text>
        <t xml:space="preserve">1326,000 high speed subscribers + 33,000 dial up subs (Telus A/R 2012, p. 66) @ ARPU of $44.91 (Bell Aliant, AR 2013, p. 54). Dial up subs est. ARPU @ $19.58.
</t>
      </text>
    </comment>
    <comment authorId="0" ref="I13">
      <text>
        <t xml:space="preserve">1,395,000 high speed subscribers + 25,000 dial up subs (Telus A/R 2013, p. 41) @ ARPU of $47.16 (Bell Aliant, AR 2013, p. 54). Dial up subs est. ARPU @ $19.44.
</t>
      </text>
    </comment>
    <comment authorId="0" ref="J13">
      <text>
        <t xml:space="preserve">Telus HSIS subscribers = 1,475,000 (Telus AR 2014 p. 3) * Bell Aliant ARPU ($49.73) * 12</t>
      </text>
    </comment>
    <comment authorId="0" ref="K13">
      <text>
        <t xml:space="preserve">Telus IS subs = 1,566,000 AR 2015 p 36. Telus does not break out specific revenue figures for Internet service. We use average ARPU of Rogers &amp; Quebecor ($51.77) as a proxy to determine Telus' overall revenue.</t>
      </text>
    </comment>
    <comment authorId="0" ref="H14">
      <text>
        <t xml:space="preserve">Dwayne Winseck:
Quebecor Management Discussion and Analysis, 2012, p. 11.http://www.quebecor.com/sites/default/files/2012Q4/MDA_QI_Q4_2012Ang_FINAL.pdf</t>
      </text>
    </comment>
    <comment authorId="0" ref="I14">
      <text>
        <t xml:space="preserve">Brian Wilkinson:
Quebecor Financial Review 2013 p 15</t>
      </text>
    </comment>
    <comment authorId="0" ref="J14">
      <text>
        <t xml:space="preserve">Quebecor Financial Review 2014, p 14. ARPU = $47.06.</t>
      </text>
    </comment>
    <comment authorId="0" ref="K14">
      <text>
        <t xml:space="preserve">Quebecor Financial Review 2015 p. 15
Internet subs = 1,568,200 (p.15). 
giving ARPU = $48.89/mo. or $586.70/yr.</t>
      </text>
    </comment>
    <comment authorId="0" ref="B15">
      <text>
        <t xml:space="preserve">Estimate based on price of the cable companies' shared @Home service used to provide high speed internet access by cable in the late 1990s, i.e. * subscribers.
</t>
      </text>
    </comment>
    <comment authorId="0" ref="C15">
      <text>
        <t xml:space="preserve">Estimate for Videotron before Quebecor acquisition at end of 2000 is based on # of subs (140,300) * ARPU of $35.46 for Rogers. Quebecor AR 2004, p. 10.
</t>
      </text>
    </comment>
    <comment authorId="0" ref="B17">
      <text>
        <t xml:space="preserve">High speed internet subs of 6,900 (Cogeco, A/R 1997, pp. 41.42) * ARPU of $11.92.
</t>
      </text>
    </comment>
    <comment authorId="0" ref="C17">
      <text>
        <t xml:space="preserve">High speed internet subs of 70,716 (Cogeco, A/R 2000, p. 40) * avg of Rogers and Quebecor's ARPU ($35.46).
</t>
      </text>
    </comment>
    <comment authorId="0" ref="D17">
      <text>
        <t xml:space="preserve">High speed internet subs of 239,608 (Cogeco, A/R 2008, p. 73) * avg of Rogers and Quebecor's ARPU ($35.30).
</t>
      </text>
    </comment>
    <comment authorId="0" ref="E17">
      <text>
        <t xml:space="preserve">High speed internet subs of 473467 (Cogeco, A/R 2008, p. 73) * avg of Rogers and Quebecor's ARPU ($36.01).
</t>
      </text>
    </comment>
    <comment authorId="0" ref="F17">
      <text>
        <t xml:space="preserve">High speed internet subs of 559,057 (Cogeco, A/R 2011, p. 82) * avg of Rogers and Quebecor's ARPU ($39.70).
</t>
      </text>
    </comment>
    <comment authorId="0" ref="G17">
      <text>
        <t xml:space="preserve">High speed internet subs of 605,154 (Cogeco, A/R 2011, p. 82) * avg of Rogers and Quebecor's ARPU ($42.38).
</t>
      </text>
    </comment>
    <comment authorId="0" ref="H17">
      <text>
        <t xml:space="preserve">High speed internet subs of 640,455 (Cogeco, A/R 2013, p. 89) * avg of Rogers and Quebecor's ARPU ($44.91).
</t>
      </text>
    </comment>
    <comment authorId="0" ref="I17">
      <text>
        <t xml:space="preserve">High speed internet subs of 661,337 (Cogeco, A/R 2013, p. 89) * avg of Rogers and Quebecor's ARPU ($47.16). Detailed press release has 661,337 for the year. 
</t>
      </text>
    </comment>
    <comment authorId="0" ref="J17">
      <text>
        <t xml:space="preserve">High speed internet subs of 679,584 (Cogeco, A/R 2014, p. 89) * avg of Bell, Rogers and Quebecor's ARPU ($48.49). </t>
      </text>
    </comment>
    <comment authorId="0" ref="K17">
      <text>
        <t xml:space="preserve">Cogeco Cable AR 2015 p. 103 BK 
Canadian Internet subscribers = 704,555. Since Cogeco does not break out individual numbers for Internet service revenue, revenue was calculated using total subscribers * average ARPU of competing co.'s (i.e. Rogers &amp; Quebecor) of $51.77/mo.</t>
      </text>
    </comment>
    <comment authorId="0" ref="H18">
      <text>
        <t xml:space="preserve">Dwayne Winseck: Estimate based on division of non-programming services between Internet access and telephone services based on average ratio of the split between such services for Rogers, Cogeco and QMI, i.e. 36.3% to telephone services from 2010-2012. I used Cogeco's ratio for split between these services for 2008, i.e. 28.2%.
</t>
      </text>
    </comment>
    <comment authorId="0" ref="I18">
      <text>
        <t xml:space="preserve">Estimate based on division of non-programming services identified in CRTC Aggregate Annual report between Internet access and telephone services based on average ratio of the split between such services for Rogers, Cogeco and QMI, i.e. 36.3% to telephone services from 2010-2012. 
</t>
      </text>
    </comment>
    <comment authorId="0" ref="J18">
      <text>
        <t xml:space="preserve">Estimate based on division of non-programming services identified in CRTC Aggregate Annual report between Internet access and telephone services based on average ratio of the split between such services for Rogers, Cogeco and QMI, i.e. 36.3% to telephone services from 2010-2012. </t>
      </text>
    </comment>
    <comment authorId="0" ref="K18">
      <text>
        <t xml:space="preserve">Estimate based on division of non-programming services identified in CRTC Aggregate Annual report between Internet access and telephone services based on average ratio of the split between such services for Rogers, Cogeco and QMI, i.e. 36.3% to telephone services from 2010-2012. </t>
      </text>
    </comment>
    <comment authorId="0" ref="B19">
      <text>
        <t xml:space="preserve">Estimate based on total number of subscribers * estimated ARPU for 1997 of $11.42.
</t>
      </text>
    </comment>
    <comment authorId="0" ref="C19">
      <text>
        <t xml:space="preserve">Revenue estimate based on subscriber numbers (88,427) (Sasktel, A/R 2004, p. 31) * MTS ARPU $23.36 (MTS Annual Report 2004, p. 28).</t>
      </text>
    </comment>
    <comment authorId="0" ref="D19">
      <text>
        <t xml:space="preserve">Revenue estimate based on subscriber numbers (162,646) (Sasktel, A/R 2004, p. 38) * MTS ARPU $26.19 (MTS Annual Report 2008, p. 21).</t>
      </text>
    </comment>
    <comment authorId="0" ref="E19">
      <text>
        <t xml:space="preserve">Revenue estimate based on subscriber numbers (216,062) (Sasktel, A/R 2008, p. 46) * MTS ARPU $34.64 (MTS Annual Report, 2011. p. 3).
</t>
      </text>
    </comment>
    <comment authorId="0" ref="F19">
      <text>
        <t xml:space="preserve">Revenue estimate based on subscriber numbers (243,054) (Sasktel, A/R 2013, p. 47) * MTS ARPU $39.58 (MTS Annual Report, 2011. p. 3).
</t>
      </text>
    </comment>
    <comment authorId="0" ref="G19">
      <text>
        <t xml:space="preserve">Revenue estimate based on subscriber numbers (246,472) (Sasktel, A/R 2013, p. 47) * MTS ARPU $42.16 (MTS Annual Report, 2011. p. 3).
</t>
      </text>
    </comment>
    <comment authorId="0" ref="H19">
      <text>
        <t xml:space="preserve">Revenue estimate based on subscriber numbers (250068) (Sasktel, A/R 2012, p. 31) * MTS ARPU $45.31 ( MTS Annual Information Form, Q4 2012 p. 6 and MTS News Release, "MTS Allstream reports fourth-quarter and full-year results, and announces 2013 financial outlook", p. 4).
,</t>
      </text>
    </comment>
    <comment authorId="0" ref="I19">
      <text>
        <t xml:space="preserve">Revenue estimate based on subscriber numbers (254,873) (Sasktel, A/R 2013, p. 47) * MTS ARPU $45.76 (MTS AR 2013, p. 11).
 </t>
      </text>
    </comment>
    <comment authorId="0" ref="J19">
      <text>
        <t xml:space="preserve">Revenue estimate based on HSIS subscriber numbers (258,547, Sasktel AR 2014 p. 57) * MTS ARPU ($45.56) *12</t>
      </text>
    </comment>
    <comment authorId="0" ref="K19">
      <text>
        <t xml:space="preserve">Sasktel AR 2015 p. 72. BK  HSIS subscribers = 266,237. Since Sasktel does not break out figures of Internet service revenue, we used MTS ARPU of $52.05/mo. to calculate overall revenue.</t>
      </text>
    </comment>
    <comment authorId="0" ref="C20">
      <text>
        <t xml:space="preserve">Estimate based on 25,000k subscribers * ARPU of $40 / month. The number of subscribers is the average between the figure at the end of the year previous year and the current year, i.e. it assumes steady linear growth.</t>
      </text>
    </comment>
    <comment authorId="0" ref="D20">
      <text>
        <t xml:space="preserve">Estimate based on 50,000k subscribers * ARPU of $40 / month. The number of subscribers is the average between the figure at the end of the year previous year and the current year, i.e. it assumes steady linear growth.</t>
      </text>
    </comment>
    <comment authorId="0" ref="E20">
      <text>
        <t xml:space="preserve">Estimate based on 100,000k subscribers * ARPU of $50 / month. The number of subscribers is the average between the figure at the end of the year previous year and the current year, i.e. it assumes steady linear growth.</t>
      </text>
    </comment>
    <comment authorId="0" ref="F20">
      <text>
        <t xml:space="preserve">Estimate based on 125,000k subscribers * ARPU of $50 / month. The number of subscribers is the average between the figure at the end of the year previous year and the current year, i.e. it assumes steady linear growth.</t>
      </text>
    </comment>
    <comment authorId="0" ref="G20">
      <text>
        <t xml:space="preserve">Estimate based on ARPU of $50/mo and 150k subscribers, as per http://www.theglobeandmail.com/globe-investor/shaw-xplornet-team-up-to-bundle-rural-delivery/article4098833/. The number of subscribers is the average between the figure at the end of the year previous year and the current year, i.e. it assumes steady linear growth.</t>
      </text>
    </comment>
    <comment authorId="0" ref="H20">
      <text>
        <t xml:space="preserve">Estimate based on 175,000 subscribers -- average of 2011 and 2013 -- and $50 ARPU / month. The number of subscribers is the average between the figure at the end of the year previous year and the current year, i.e. oit assumes steady linear growth.</t>
      </text>
    </comment>
    <comment authorId="0" ref="I20">
      <text>
        <t xml:space="preserve">Estimate based on ARPU of $50/mo and 200k subscribers, as per http://www.xplornet.com/about-us/news-releases/2013/xplornet-announces-over-$150-million-in-financing/. The number of subscribers is the average between the figure at the end of the year previous year and the current year, i.e. it assumes steady linear growth.</t>
      </text>
    </comment>
    <comment authorId="0" ref="J20">
      <text>
        <t xml:space="preserve">Estimate based on ARPU of $50/mo and 225k subscribers. The number of subscribers is the average between the figure at the end of the previous year (200,000) and the current year (250,000) i.e. it assumes steady linear growth.</t>
      </text>
    </comment>
    <comment authorId="0" ref="K20">
      <text>
        <t xml:space="preserve">Estimate based on ARPU of $50/mo and 250k subscribers. </t>
      </text>
    </comment>
    <comment authorId="0" ref="B21">
      <text>
        <t xml:space="preserve">Estimate based on total number of subscribers * estimated ARPU for 1997 of $11.42.
</t>
      </text>
    </comment>
    <comment authorId="0" ref="E21">
      <text>
        <t xml:space="preserve">LR:
MTS Annual Report 2011, p.3</t>
      </text>
    </comment>
    <comment authorId="0" ref="F21">
      <text>
        <t xml:space="preserve">LR:
MTS Annual Report, 2011, p.3</t>
      </text>
    </comment>
    <comment authorId="0" ref="G21">
      <text>
        <t xml:space="preserve">MTS Annual Report, 2011. p.3</t>
      </text>
    </comment>
    <comment authorId="0" ref="H21">
      <text>
        <t xml:space="preserve">Dwayne Winseck: MTS Annual Information Form, Q4 2012 p. 6 and MTS News Release, "MTS Allstream reports fourth-quarter and full-year results, and announces 2013 financial outlook", p. 4.
</t>
      </text>
    </comment>
    <comment authorId="0" ref="I21">
      <text>
        <t xml:space="preserve">MTS AR 2013, p. 2. ARPU = 42.92 (residential) or $47.09 all (208,311 subs) (MTS, AR 2013, p. 11).
</t>
      </text>
    </comment>
    <comment authorId="0" ref="J21">
      <text>
        <t xml:space="preserve">MTS AR 2014 p. 16 (Residential ARPU = $45.56, total HSIS (Business + Residential) revenue given in AR
</t>
      </text>
    </comment>
    <comment authorId="0" ref="K21">
      <text>
        <t xml:space="preserve">2015 Annual Information Form, p. 8.</t>
      </text>
    </comment>
    <comment authorId="0" ref="G22">
      <text>
        <t xml:space="preserve">Based on estimates of 120k subs* $40 ARPU/mo http://www.chathamdailynews.ca/2012/10/05/gaudrault-leaves-teksavvy-for-new-ventures.
</t>
      </text>
    </comment>
    <comment authorId="0" ref="H22">
      <text>
        <t xml:space="preserve">ARPU estimate of $40.00 based on advertised price of most popular service and 150,000 subscribers for 2012. The number of subscribers is the average between the figure at the end of the year and the current year (180k http://www.chathamdailynews.ca/2012/10/05/gaudrault-leaves-teksavvy-for-new-ventures )) i.e. it assumes steady linear growth.</t>
      </text>
    </comment>
    <comment authorId="0" ref="I22">
      <text>
        <t xml:space="preserve">ARPU estimate of $40.00 based on advertised price of most popular service and 207,500 subscribers for 2014. The number of subscribers is the average between the figure at the end of the previous year (180,000) and for the current year (235,000 subscribers as of August 31, 2013. http://www.cbc.ca/news/canada/ottawa/some-teksavvy-internet-customers-upset-by-long-service-outages-1.1309647
), i.e. it assumes steady linear growth.</t>
      </text>
    </comment>
    <comment authorId="0" ref="J22">
      <text>
        <t xml:space="preserve">ARPU estimate of $40.00 based on advertised price of most popular service and 242,500 subscribers for 2014. The number of subscribers is the average between the figure at the end of the previous year (235,000) and the current year (250,000) i.e. it assumes steady linear growth.</t>
      </text>
    </comment>
    <comment authorId="0" ref="K22">
      <text>
        <t xml:space="preserve">ARPU estimate of $40.00 consistent with previous years, and subscriber estimate of 257.5K assuming linear growth from last year (average of 250K and 265K), and based on Teksavvy press release of April 2016 claiming Teksavvy serves more than 250.000 homes. https://teksavvy.com/en/why-teksavvy/in-the-news/press-releases/2016-press-releases/april-1st-2016---teksavvy-hails-new-crtc-proceeding BK</t>
      </text>
    </comment>
    <comment authorId="0" ref="C23">
      <text>
        <t xml:space="preserve">Dwayne Winseck:
Primus Annual Report 2000, para. 18. Revenues for telecom and internet access split 83.3/16.7 based on ratio identified in later Primus financial statements.</t>
      </text>
    </comment>
    <comment authorId="0" ref="D23">
      <text>
        <t xml:space="preserve">Dwayne Winseck:
Primus Annual Report 2004, p. 36. Revenues for telecom and internet access split 83.3/16.7 based on ratio identified in later Primus financial statements.</t>
      </text>
    </comment>
    <comment authorId="0" ref="E23">
      <text>
        <t xml:space="preserve">Dwayne Winseck:
Primus Annual Report 2008, p. 51. Revenues for telecom and internet access split 83.3/16.7 based on ratio identified in later Primus financial statements.</t>
      </text>
    </comment>
    <comment authorId="0" ref="F23">
      <text>
        <t xml:space="preserve">Dwayne Winseck:
Primus Annual Report 2008, p. 61. Revenues for telecom and internet access split 83.3/16.7 based on ratio identified in later Primus financial statements.</t>
      </text>
    </comment>
    <comment authorId="0" ref="G23">
      <text>
        <t xml:space="preserve">Dwayne Winseck:
Primus Group Int'l (2012). Presentation to Jefferies 2012 Global TMT Conference, pp. 4-6 for 2010 and 2011, w/ same break down of quarterly data used to determine segmented revenues on an annual basis.</t>
      </text>
    </comment>
    <comment authorId="0" ref="H23">
      <text>
        <t xml:space="preserve">Dwayne Winseck:
 Primus Form 10-K Annual Report, p. 41. Revenues apportioned between telecom and ISP on same basis as 2010 and 2011.</t>
      </text>
    </comment>
    <comment authorId="0" ref="I23">
      <text>
        <t xml:space="preserve">Estimate based on comment by CRTC that Primus accounts for .7% of 2014 telecoms revenues. http://www.crtc.gc.ca/eng/archive/2014/2014-437.pdf This amount than divided between wiredline telecoms &amp; ISPs at same ratio as in previous years.
</t>
      </text>
    </comment>
    <comment authorId="0" ref="J23">
      <text>
        <t xml:space="preserve">Estimate based on comment by CRTC that Primus accounts for .7% of telecoms revenues. http://www.crtc.gc.ca/eng/archive/2014/2014-437.pdf This amount than divided between wiredline telecoms &amp; ISPs at same ratio as in previous years.  </t>
      </text>
    </comment>
    <comment authorId="0" ref="K23">
      <text>
        <t xml:space="preserve">Estimate based on information in G&amp;M article stating that Primus revenues declined 9% in 2016. http://www.theglobeandmail.com/report-on-business/primus-in-court-creditor-protection-as-it-seeks-to-revamp-mission/article28297128/ Further information may be found in CCAA material, as Primus entered creditor protection in early 2016. </t>
      </text>
    </comment>
    <comment authorId="0" ref="E24">
      <text>
        <t xml:space="preserve">Dwayne Winseck: Access Communications Annual Report, 2009, p. 31. Telecoms revenues split 66.4/33.6 between ISPs and telephone service, respectively.
</t>
      </text>
    </comment>
    <comment authorId="0" ref="F24">
      <text>
        <t xml:space="preserve">Dwayne Winseck: Access Communications Annual Report 2010, p. 30, with 66.4% of telecoms revenues allocated to ISP and rest to telephone.
</t>
      </text>
    </comment>
    <comment authorId="0" ref="G24">
      <text>
        <t xml:space="preserve">Dwayne Winseck: Access Communications Annual Report 2012, p. 20. Telecoms revenues split 66.4/33.6 between ISPs and telephone service, respectively.
</t>
      </text>
    </comment>
    <comment authorId="0" ref="H24">
      <text>
        <t xml:space="preserve">Dwayne Winseck: Access Communications Annual Report 2012, p. 20. Telecoms revenues split 66.4/33.6 between ISPs and telephone service, respectively.
</t>
      </text>
    </comment>
    <comment authorId="0" ref="I24">
      <text>
        <t xml:space="preserve">Access Communications Annual Report 2013, p. 25. Telecoms revenues split 66.4/33.6 between ISPs and telephone service, respectively.
</t>
      </text>
    </comment>
    <comment authorId="0" ref="J24">
      <text>
        <t xml:space="preserve">Access Communications Annual Report 2014, p. 30. Telecoms revenues split 66.4/33.6 between ISPs and telephone service, respectively.</t>
      </text>
    </comment>
    <comment authorId="0" ref="K24">
      <text>
        <t xml:space="preserve">Access AR 2015 p. 29. 
As in past years, Telecommunications revenue is reported as an aggregate. This number represents 66.4% of that number, split between Internet and telephone service.</t>
      </text>
    </comment>
    <comment authorId="0" ref="D25">
      <text>
        <t xml:space="preserve">Estimate based on quarterly revenues for 2005 as reported in Vecima Networks, First Quarter Results 2005, p. 17. Vecima's Annual Report 2006 indicates that split between cable and HSIA is 58% / 42%, respectively (p. 6). </t>
      </text>
    </comment>
    <comment authorId="0" ref="E25">
      <text>
        <t xml:space="preserve">Vecima Networks,  Audited Annual Financial Statement 2008, p. 14. Vecima's Annual Report 2006 indicates that split between cable and HSIA is 58% / 42%, respectively (p. 6). This ratio is used through each year unless indications are made otherwise.</t>
      </text>
    </comment>
    <comment authorId="0" ref="F25">
      <text>
        <t xml:space="preserve">Vecima Networks, Audited Annual Financial Statement 2010, p. 16. Vecima's Annual Report 2006 indicates that split between cable and HSIA is 58% / 42%, respectively (p. 6). This ratio is used through each year unless indications are made otherwise.</t>
      </text>
    </comment>
    <comment authorId="0" ref="G25">
      <text>
        <t xml:space="preserve">Vecima Networks, AR 2012, p. 17. Vecima's Annual Report 2006 indicates that split between cable and HSIA is 58% / 42%, respectively (p. 6). This ratio is used through each year unless indications are made otherwise.</t>
      </text>
    </comment>
    <comment authorId="0" ref="H25">
      <text>
        <t xml:space="preserve">Vecima Networks, AR 2013, p. 14. Vecima's Annual Report 2006 indicates that split between cable and HSIA is 58% / 42%, respectively (p. 6). This ratio is used through each year unless indications are made otherwise.</t>
      </text>
    </comment>
    <comment authorId="0" ref="I25">
      <text>
        <t xml:space="preserve">Vecima Networks, AR 2013, p. 14. Vecima's Annual Report 2006 indicates that split between cable and HSIA is 58% / 42%, respectively (p. 6). This ratio is used through each year unless indications are made otherwise.</t>
      </text>
    </comment>
    <comment authorId="0" ref="J25">
      <text>
        <t xml:space="preserve">Vecima Networks, AR 2014, p. 15. Revenues split between cable and HSIA is 50/50 based on comments in AR that indicate growing HSIA revenues vs BDU revenues. </t>
      </text>
    </comment>
    <comment authorId="0" ref="K25">
      <text>
        <t xml:space="preserve">Vecima AR 2015 p. 15. 
Previous assumption holds for deriving total IS revenue: 50% split of Yourlink revenue between video and IS service.</t>
      </text>
    </comment>
    <comment authorId="0" ref="B41">
      <text>
        <t xml:space="preserve">Internet access revenues for 1996 are actually for 1997 because they are not available before that and to help maintainconsistency for comparissons across sectors where 1996 is the common denominator.
</t>
      </text>
    </comment>
    <comment authorId="0" ref="H41">
      <text>
        <t xml:space="preserve">Dwayne Winseck:
CRTC, 2012 CMR p. 144. </t>
      </text>
    </comment>
    <comment authorId="0" ref="I41">
      <text>
        <t xml:space="preserve">CRTC's CMR 2014 Press Release. </t>
      </text>
    </comment>
    <comment authorId="0" ref="J41">
      <text>
        <t xml:space="preserve">CRTC 2015 CMR, p. 159.</t>
      </text>
    </comment>
    <comment authorId="0" ref="K41">
      <text>
        <t xml:space="preserve">CRTC CMR 2016, p. 248.</t>
      </text>
    </comment>
  </commentList>
</comments>
</file>

<file path=xl/comments5.xml><?xml version="1.0" encoding="utf-8"?>
<comments xmlns="http://schemas.openxmlformats.org/spreadsheetml/2006/main">
  <authors>
    <author/>
  </authors>
  <commentList>
    <comment authorId="0" ref="A3">
      <text>
        <t xml:space="preserve">Brian Wilkinson: Bell's revenues are based on company's Investor Conference 2012 Q4 (Feb. 7, 2013) (http://bce.ca/assets/investors/Q4-2012/2013BCEInvestorConference_FinalConsolidated.pdf, p. 40) for number of subscribers and $60/mo for 2012. I use the CRTC's annual ARPU estimates for BDUs of $59.41/month reported in the 2011 Communications Monitoring Report (p. 96)
</t>
      </text>
    </comment>
    <comment authorId="0" ref="F3">
      <text>
        <t xml:space="preserve">LR:
BCE Annual Report, 2000, p.20</t>
      </text>
    </comment>
    <comment authorId="0" ref="F4">
      <text>
        <t xml:space="preserve">LR:
BCE Annual Report, 2000, p.20</t>
      </text>
    </comment>
    <comment authorId="0" ref="H4">
      <text>
        <t xml:space="preserve">CRTC Bell Aggregate Annual Return, 2008</t>
      </text>
    </comment>
    <comment authorId="0" ref="I4">
      <text>
        <t xml:space="preserve">CRTC Bell Aggregate Annual Return, 2010.</t>
      </text>
    </comment>
    <comment authorId="0" ref="J4">
      <text>
        <t xml:space="preserve">CRTC Bell Aggregate Annual Return, 2011.
</t>
      </text>
    </comment>
    <comment authorId="0" ref="K4">
      <text>
        <t xml:space="preserve">CRTC Bell Aggregate Annual Return, 2012.</t>
      </text>
    </comment>
    <comment authorId="0" ref="L4">
      <text>
        <t xml:space="preserve">CRTC Bell Aggregate Annual Return, 2013.</t>
      </text>
    </comment>
    <comment authorId="0" ref="M4">
      <text>
        <t xml:space="preserve">CRTC Bell Aggregate Annual Return, 2014.</t>
      </text>
    </comment>
    <comment authorId="0" ref="N4">
      <text>
        <t xml:space="preserve">CRTC Annual Aggregate Return 2015</t>
      </text>
    </comment>
    <comment authorId="0" ref="I5">
      <text>
        <t xml:space="preserve">CRTC Bell Aggregate Annual Return, 2010.</t>
      </text>
    </comment>
    <comment authorId="0" ref="J5">
      <text>
        <t xml:space="preserve">CRTC Bell Aggregate Annual Return, 2011.</t>
      </text>
    </comment>
    <comment authorId="0" ref="K5">
      <text>
        <t xml:space="preserve">CRTC Bell Aggregate Annual Return, 2012.</t>
      </text>
    </comment>
    <comment authorId="0" ref="L5">
      <text>
        <t xml:space="preserve">CRTC Bell Aggregate Annual Return, 2013
.</t>
      </text>
    </comment>
    <comment authorId="0" ref="M5">
      <text>
        <t xml:space="preserve">CRTC Bell Aggregate Annual Return, 2014 + revenue estimate of $122.7 million for Bell Aliant based on Bell's ARPU of $56.41 * 218,537 IPTV subscribers (Bell, AR 2014, p. 73).</t>
      </text>
    </comment>
    <comment authorId="0" ref="N5">
      <text>
        <t xml:space="preserve">CRTC Annual Aggregate Return 2015</t>
      </text>
    </comment>
    <comment authorId="0" ref="B6">
      <text>
        <t xml:space="preserve">Shaw, AR 1984, p. 17. </t>
      </text>
    </comment>
    <comment authorId="0" ref="C6">
      <text>
        <t xml:space="preserve">Shaw, AR 1988, p. 17. </t>
      </text>
    </comment>
    <comment authorId="0" ref="E6">
      <text>
        <t xml:space="preserve">Shaw, AR 1998, p. 77. Minus telecom revenue. See entry under Shaw in wireline sheet.
</t>
      </text>
    </comment>
    <comment authorId="0" ref="E7">
      <text>
        <t xml:space="preserve">Shaw, AR 1998, p. 77. Minus telecom revenue. See entry under Shaw in wireline sheet.
</t>
      </text>
    </comment>
    <comment authorId="0" ref="F7">
      <text>
        <t xml:space="preserve">Shaw AR 2001, p. 8. Minus HSIA revenues. See Shaw entry in Internet sheet. </t>
      </text>
    </comment>
    <comment authorId="0" ref="G7">
      <text>
        <t xml:space="preserve">Shaw AR 2007, p. 31. Minus HSIA revenues. See Shaw entry in Internet sheet. </t>
      </text>
    </comment>
    <comment authorId="0" ref="H7">
      <text>
        <t xml:space="preserve">CRTC Shaw Aggregate Annual Return, 2008</t>
      </text>
    </comment>
    <comment authorId="0" ref="I7">
      <text>
        <t xml:space="preserve">CRTC Shaw Aggregate Annual Return, 2010</t>
      </text>
    </comment>
    <comment authorId="0" ref="J7">
      <text>
        <t xml:space="preserve">CRTC Shaw Aggregate Annual Return, 2011</t>
      </text>
    </comment>
    <comment authorId="0" ref="K7">
      <text>
        <t xml:space="preserve">CRTC Shaw Aggregate Annual Return, 2012</t>
      </text>
    </comment>
    <comment authorId="0" ref="L7">
      <text>
        <t xml:space="preserve">CRTC Shaw Aggregate Annual Return, 2013</t>
      </text>
    </comment>
    <comment authorId="0" ref="M7">
      <text>
        <t xml:space="preserve">CRTC Aggregate Annual Returns 2014</t>
      </text>
    </comment>
    <comment authorId="0" ref="N7">
      <text>
        <t xml:space="preserve">CRTC Annual Aggregate Return 2015</t>
      </text>
    </comment>
    <comment authorId="0" ref="F8">
      <text>
        <t xml:space="preserve">Shaw AR 2001, pp. 12-14. Includes DTH + satellite services. </t>
      </text>
    </comment>
    <comment authorId="0" ref="G8">
      <text>
        <t xml:space="preserve">Shaw AR 2007, p. 36.</t>
      </text>
    </comment>
    <comment authorId="0" ref="H8">
      <text>
        <t xml:space="preserve">CRTC Shaw Aggregate Annual Return, 2008</t>
      </text>
    </comment>
    <comment authorId="0" ref="I8">
      <text>
        <t xml:space="preserve">CRTC Shaw Aggregate Annual Return, 2010</t>
      </text>
    </comment>
    <comment authorId="0" ref="J8">
      <text>
        <t xml:space="preserve">CRTC Shaw Aggregate Annual Return, 2011</t>
      </text>
    </comment>
    <comment authorId="0" ref="K8">
      <text>
        <t xml:space="preserve">CRTC Shaw Aggregate Annual Return, 2012</t>
      </text>
    </comment>
    <comment authorId="0" ref="L8">
      <text>
        <t xml:space="preserve">CRTC Shaw Aggregate Annual Return, 2013</t>
      </text>
    </comment>
    <comment authorId="0" ref="M8">
      <text>
        <t xml:space="preserve">CRTC Aggregate Annual Returns 2014</t>
      </text>
    </comment>
    <comment authorId="0" ref="N8">
      <text>
        <t xml:space="preserve">CRTC Annual Aggregate Return 2015</t>
      </text>
    </comment>
    <comment authorId="0" ref="C13">
      <text>
        <t xml:space="preserve">Okanagan Skeena Group, AR 1989, p. 6. Estimate based on revenue split between cable and broadcasting (52.8%/47.2%).</t>
      </text>
    </comment>
    <comment authorId="0" ref="D13">
      <text>
        <t xml:space="preserve">Okanagan Skeena Group AR 1993, p. 3. </t>
      </text>
    </comment>
    <comment authorId="0" ref="E13">
      <text>
        <t xml:space="preserve">Okanagan Skeena Group AR 1993, p. 3. </t>
      </text>
    </comment>
    <comment authorId="0" ref="B22">
      <text>
        <t xml:space="preserve">Rogers AR 1984, np.</t>
      </text>
    </comment>
    <comment authorId="0" ref="E22">
      <text>
        <t xml:space="preserve">Rogers, AR 1996, p. 36.</t>
      </text>
    </comment>
    <comment authorId="0" ref="F22">
      <text>
        <t xml:space="preserve">Rogers, AR 2001, p. 23.</t>
      </text>
    </comment>
    <comment authorId="0" ref="G22">
      <text>
        <t xml:space="preserve">Rogers Annual Report, 2004, p. 34.
</t>
      </text>
    </comment>
    <comment authorId="0" ref="H22">
      <text>
        <t xml:space="preserve">CRTC Rogers Aggregate Annual Return, 2008.</t>
      </text>
    </comment>
    <comment authorId="0" ref="I22">
      <text>
        <t xml:space="preserve">CRTC Rogers Aggregate Annual Return, 2010.</t>
      </text>
    </comment>
    <comment authorId="0" ref="J22">
      <text>
        <t xml:space="preserve">CRTC Rogers Aggregate Annual Return, 2011.</t>
      </text>
    </comment>
    <comment authorId="0" ref="K22">
      <text>
        <t xml:space="preserve">CRTC Rogers Aggregate Annual Return, 2012.</t>
      </text>
    </comment>
    <comment authorId="0" ref="L22">
      <text>
        <t xml:space="preserve">CRTC Rogers Aggregate Annual Return, 2013.</t>
      </text>
    </comment>
    <comment authorId="0" ref="M22">
      <text>
        <t xml:space="preserve">Rogers 2014 A/R, p. 46. ARPU = $71.39.</t>
      </text>
    </comment>
    <comment authorId="0" ref="N22">
      <text>
        <t xml:space="preserve">Rogers AR 2015 p. 45 BK</t>
      </text>
    </comment>
    <comment authorId="0" ref="B26">
      <text>
        <t xml:space="preserve">Dwayne Winseck:
Selkirk AR 1985, p. 25.</t>
      </text>
    </comment>
    <comment authorId="0" ref="H27">
      <text>
        <t xml:space="preserve">LR:
CRTC Quebecor Aggregate Annual Return, 2008</t>
      </text>
    </comment>
    <comment authorId="0" ref="I27">
      <text>
        <t xml:space="preserve">LR:
CRTC Quebec Aggregate Annual Return, 2010</t>
      </text>
    </comment>
    <comment authorId="0" ref="J27">
      <text>
        <t xml:space="preserve">LR:
CRTC Quebecor Aggregate Annual Return, 2011</t>
      </text>
    </comment>
    <comment authorId="0" ref="K27">
      <text>
        <t xml:space="preserve">LR:
CRTC Quebecor Aggregate Annual Return, 2012</t>
      </text>
    </comment>
    <comment authorId="0" ref="L27">
      <text>
        <t xml:space="preserve">Quebecor 2013 Financial Review, p 13.
</t>
      </text>
    </comment>
    <comment authorId="0" ref="M27">
      <text>
        <t xml:space="preserve">Quebecor 2014 Financial Review, p 14. ARPU = $50.50</t>
      </text>
    </comment>
    <comment authorId="0" ref="N27">
      <text>
        <t xml:space="preserve">Quebecor Financial Review 2015 p. 15. BK</t>
      </text>
    </comment>
    <comment authorId="0" ref="C28">
      <text>
        <t xml:space="preserve">Brian Wilkinson: QMI AnnRpt, p. 26.
</t>
      </text>
    </comment>
    <comment authorId="0" ref="B29">
      <text>
        <t xml:space="preserve">CFCF, AR 1985, np.
</t>
      </text>
    </comment>
    <comment authorId="0" ref="C29">
      <text>
        <t xml:space="preserve">CFCF, AR 1993, p. 12.</t>
      </text>
    </comment>
    <comment authorId="0" ref="D29">
      <text>
        <t xml:space="preserve">CFCF, AR 1993, p. 12.</t>
      </text>
    </comment>
    <comment authorId="0" ref="E33">
      <text>
        <t xml:space="preserve">Cogeco, AR 1997, pp. 24-25.</t>
      </text>
    </comment>
    <comment authorId="0" ref="F33">
      <text>
        <t xml:space="preserve">Cogeco, AR 2000, p.38. Revenue arrived at by subtracting HSIA and telephone revenues from cable segment. </t>
      </text>
    </comment>
    <comment authorId="0" ref="G33">
      <text>
        <t xml:space="preserve">Cogeco AR 2005, p. 35. Revenue arrived at by subtracting HSIA and telephone revenues from cable segment. 
</t>
      </text>
    </comment>
    <comment authorId="0" ref="H33">
      <text>
        <t xml:space="preserve">CRTC Cogeco Aggregate Annual Return, 2008.</t>
      </text>
    </comment>
    <comment authorId="0" ref="I33">
      <text>
        <t xml:space="preserve">CRTC Cogeco Aggregate Annual Return, 2010.</t>
      </text>
    </comment>
    <comment authorId="0" ref="J33">
      <text>
        <t xml:space="preserve">CRTC Cogeco Aggregate Annual Return, 2011.</t>
      </text>
    </comment>
    <comment authorId="0" ref="K33">
      <text>
        <t xml:space="preserve">CRTC Cogeco Aggregate Annual Return, 2012.
</t>
      </text>
    </comment>
    <comment authorId="0" ref="L33">
      <text>
        <t xml:space="preserve">CRTC Cogeco Aggregate Annual Return, 2013.</t>
      </text>
    </comment>
    <comment authorId="0" ref="M33">
      <text>
        <t xml:space="preserve">CRTC Cogeco Aggregate Annual Return, 2014. ARPU = $63.25. (791,165 subs)</t>
      </text>
    </comment>
    <comment authorId="0" ref="N33">
      <text>
        <t xml:space="preserve">CRTC Annual Aggregate Return 2015
</t>
      </text>
    </comment>
    <comment authorId="0" ref="H35">
      <text>
        <t xml:space="preserve">Estimate based on reported subscriber figures for Telus of 78,000 (Telus AR 2009, p. 10) and ARPU of $54.82 arrived at using average of known ARPU for MTS. The number of subscribers is the average between the figure at the end of the year previous year and the current year, i.e. oit assumes steady linear growth.</t>
      </text>
    </comment>
    <comment authorId="0" ref="I35">
      <text>
        <t xml:space="preserve">Estimate based on reported subscriber figures for Telus of 314,000 (Telus AR 2013, p. 40) and ARPU of $47.71 arrived at using average of known ARPUs for Bell and MTS.. The number of subscribers is the average between the figure at the end of the year previous year and the current year, i.e. oit assumes steady linear growth.
</t>
      </text>
    </comment>
    <comment authorId="0" ref="J35">
      <text>
        <t xml:space="preserve">Estimate based on reported subscriber figures for Telus of 509,000 (Telus AR 2013, p. 40) and ARPU of $54.82 arrived at using average of known ARPUs for Bell and MTS. The number of subscribers is the average between the figure at the end of the year previous year and the current year, i.e. oit assumes steady linear growth.</t>
      </text>
    </comment>
    <comment authorId="0" ref="K35">
      <text>
        <t xml:space="preserve">Estimate based on reported subscriber figures for Telus of 678,000 (Telus AR 2013, p. 40) and ARPU of $61.31 arrived at using of known ARPUs for Bell Aliant, Bell and MTS. The number of subscribers is the average between the figure at the end of the year previous year and the current year, i.e. oit assumes steady linear growth.
</t>
      </text>
    </comment>
    <comment authorId="0" ref="L35">
      <text>
        <t xml:space="preserve">Estimate based on reported subscriber figures for Telus of 815,000 (Telus AR 2013, p. 40) and ARPU of $57.38 arrived at by dividing IPTV revenue reported in CRTC Telus Aggregate Annual Return Report 2013, (IPTV revenue/IPTV subs)/12. The number of subscribers is the average between the figure at the end of the year previous year and the current year, i.e. it assumes steady linear growth. 
</t>
      </text>
    </comment>
    <comment authorId="0" ref="M35">
      <text>
        <t xml:space="preserve">Estimate based on reported subscriber figures for Telus of 916,000 (Telus AR 2014, p. 40) and ARPU of $63.47 arrived at by dividing IPTV revenue reported in CRTC Telus Aggregate Annual Return Report 2014, (IPTV revenue/IPTV subs)/12. The number of subscribers is the average between the figure at the end of the year previous year and the current year, i.e. it assumes steady linear growth (=865,500 subs). 
</t>
      </text>
    </comment>
    <comment authorId="0" ref="N35">
      <text>
        <t xml:space="preserve">ARPU determined from average ARPU for Bell and MTS subscribers,  subscribers an average of beginning of year and end of year from Telus AR 2015 (assumes steady linear growth). BK</t>
      </text>
    </comment>
    <comment authorId="0" ref="H36">
      <text>
        <t xml:space="preserve">LR:
CRTC Bragg Aggregate Annual Return, 2008</t>
      </text>
    </comment>
    <comment authorId="0" ref="I36">
      <text>
        <t xml:space="preserve">LR:
CRTC Bragg Aggregate Annual Return, 2010</t>
      </text>
    </comment>
    <comment authorId="0" ref="J36">
      <text>
        <t xml:space="preserve">LR:
CRTC Bragg Aggregate Annual Return, 2011</t>
      </text>
    </comment>
    <comment authorId="0" ref="K36">
      <text>
        <t xml:space="preserve">LR:
CRTC Bragg Aggregate Annual Return, 2012</t>
      </text>
    </comment>
    <comment authorId="0" ref="L36">
      <text>
        <t xml:space="preserve">CRTC Bragg Aggregate Annual Return, 2013.</t>
      </text>
    </comment>
    <comment authorId="0" ref="M36">
      <text>
        <t xml:space="preserve">CRTC Bragg Aggregate Annual Return, 2014.</t>
      </text>
    </comment>
    <comment authorId="0" ref="N36">
      <text>
        <t xml:space="preserve">CRTC Annual Aggregate Returns 2015</t>
      </text>
    </comment>
    <comment authorId="0" ref="G38">
      <text>
        <t xml:space="preserve">Estimate based on reported subscriber figures of 25,000 (SaskTel, A/R 2004, p. 13) * known ARPU of $27.62 for MTS (MTS , AR 2005, p. 25.). The number of subscribers is the average between the figure at the end of the year previous year and the current year, i.e. oit assumes steady linear growth.
</t>
      </text>
    </comment>
    <comment authorId="0" ref="H38">
      <text>
        <t xml:space="preserve">Estimate based on reported subscriber figures of 70,463 (SaskTel, A/R 2009, p. 43) *ARPU estimate of $49.88 based on the known ARPU for MTS.  The number of subscribers is the average between the figure at the end of the year previous year and the current year, i.e. oit assumes steady linear growth.
 </t>
      </text>
    </comment>
    <comment authorId="0" ref="I38">
      <text>
        <t xml:space="preserve">Estimate based on reported subscriber figures of85,537 (SaskTel, A/R 2013, p. 47) *ARPU estimate of $47.71 based on the average of known ARPU's MTS and Bell. The number of subscribers is the average between the figure at the end of the year previous year and the current year, i.e. oit assumes steady linear growth.
</t>
      </text>
    </comment>
    <comment authorId="0" ref="J38">
      <text>
        <t xml:space="preserve">Estimate based on reported subscriber figures of 93,960 (SaskTel, A/R 2013, p. 47) *ARPU estimate of $54.82 based on the average of known ARPU's MTS and Bell.  The number of subscribers is the average between the figure at the end of the year previous year and the current year, i.e. oit assumes steady linear growth..  
</t>
      </text>
    </comment>
    <comment authorId="0" ref="K38">
      <text>
        <t xml:space="preserve">Estimate based on reported subscriber figures of 97,262 (SaskTel, A/R 2013, p. 47) *ARPU estimate of $61.31 based on the average of known ARPU's MTS, Bell and Bell Aliant.  The number of subscribers is the average between the figure at the end of the year previous year and the current year, i.e. oit assumes steady linear growth. 
</t>
      </text>
    </comment>
    <comment authorId="0" ref="L38">
      <text>
        <t xml:space="preserve">Estimate based on reported subscriber figures of 101.147 (SaskTel, A/R 2013, p. 47) *ARPU estimate of $58.89 based on the average of known ARPU's for 2013 from MTS, Telus and Bell Aliant. The number of subscribers is the average between the figure at the end of the year previous year and the current year, i.e. oit assumes steady linear growth.
</t>
      </text>
    </comment>
    <comment authorId="0" ref="M38">
      <text>
        <t xml:space="preserve">Estimate based on reported subscriber figures of 103,716 (SaskTel, A/R 2013, p. 57) *ARPU estimate of $65.04 based on MTS ARPU. The number of subscribers is the average between the figure at the end of the year previous year and the current year, i.e. oit assumes steady linear growth.</t>
      </text>
    </comment>
    <comment authorId="0" ref="N38">
      <text>
        <t xml:space="preserve">Sasktel does not file aggregate annual returns, nor does it break out specific figures for IPTV revenues. We multiply IPTV subscribers (an average between end of year and beginning of year subscribers) by MTS ARPU (69.78*12) to estimate Sasktel IPTV revenue. BK</t>
      </text>
    </comment>
    <comment authorId="0" ref="G39">
      <text>
        <t xml:space="preserve">Paid digital revenues, MTS AR 2005, p. 25.
</t>
      </text>
    </comment>
    <comment authorId="0" ref="H39">
      <text>
        <t xml:space="preserve">Estimate arrived at based on ARPU of $49.88 * 86,520 sub (MTS AR 2010, p. 17). The number of subscribers is the average between the figure at the end of the year previous year and the current year, i.e. oit assumes steady linear growth.   
</t>
      </text>
    </comment>
    <comment authorId="0" ref="I39">
      <text>
        <t xml:space="preserve">Estimate based on ARPU of $53.17(MTS AR 2010, p. 17) * subscribers (MTS AR 2013, p 21). The number of subscribers is the average between the figure at the end of the year previous year and the current year, i.e. oit assumes steady linear growth.
</t>
      </text>
    </comment>
    <comment authorId="0" ref="J39">
      <text>
        <t xml:space="preserve">MTS AR 2012, p. 3.
</t>
      </text>
    </comment>
    <comment authorId="0" ref="K39">
      <text>
        <t xml:space="preserve">MTS AR 2012, p. 3.
</t>
      </text>
    </comment>
    <comment authorId="0" ref="L39">
      <text>
        <t xml:space="preserve">BK:
MTS AR 2013 p. 2. 
</t>
      </text>
    </comment>
    <comment authorId="0" ref="M39">
      <text>
        <t xml:space="preserve">MTS AR 2014 p. 16 (ARPU = $65.04)</t>
      </text>
    </comment>
    <comment authorId="0" ref="N39">
      <text>
        <t xml:space="preserve">MTS AIF 2015 p. 8 BK
ARPU = revenue / 106,034 subs /12 = $69.78/mo.</t>
      </text>
    </comment>
    <comment authorId="0" ref="H40">
      <text>
        <t xml:space="preserve">Dwayne Winseck:
Access Communications Annual Report, 2009, p. 31.</t>
      </text>
    </comment>
    <comment authorId="0" ref="I40">
      <text>
        <t xml:space="preserve">Dwayne Winseck: Access Communications Annual Report 2010, p. 30. 
</t>
      </text>
    </comment>
    <comment authorId="0" ref="J40">
      <text>
        <t xml:space="preserve">Dwayne Winseck: Access Communications Annual Report, p. 20.
</t>
      </text>
    </comment>
    <comment authorId="0" ref="K40">
      <text>
        <t xml:space="preserve">Dwayne Winseck: Access Communications Annual Report 2012, p. 20.
</t>
      </text>
    </comment>
    <comment authorId="0" ref="L40">
      <text>
        <t xml:space="preserve">Access, AR 2013, p. 25. </t>
      </text>
    </comment>
    <comment authorId="0" ref="M40">
      <text>
        <t xml:space="preserve">Access AR 2014, p. 31</t>
      </text>
    </comment>
    <comment authorId="0" ref="N40">
      <text>
        <t xml:space="preserve">Access AR 2015 p. 29.</t>
      </text>
    </comment>
    <comment authorId="0" ref="G41">
      <text>
        <t xml:space="preserve">Estimate based on quarterly revenues for 2005 as reported in Vecima Networks, First Quarter Results 2005, p. 17. Vecima's Annual Report 2006 indicates that split between cable and HSIA is 58% / 42%, respectively (p. 6). This ratio is used through each year unless indications are made otherwise.</t>
      </text>
    </comment>
    <comment authorId="0" ref="H41">
      <text>
        <t xml:space="preserve">Vecima Networks,  Audited Annual Financial Statement 2008, p. 14. Vecima's Annual Report 2006 indicates that split between cable and HSIA is 58% / 42%, respectively (p. 6). This ratio is used through each year unless indications are made otherwise.</t>
      </text>
    </comment>
    <comment authorId="0" ref="I41">
      <text>
        <t xml:space="preserve">Vecima Networks, Audited Annual Financial Statement 2010, p. 16. Vecima's Annual Report 2006 indicates that split between cable and HSIA is 58% / 42%, respectively (p. 6). This ratio is used through each year unless indications are made otherwise.</t>
      </text>
    </comment>
    <comment authorId="0" ref="J41">
      <text>
        <t xml:space="preserve">Vecima Networks, AR 2012, p. 17. Vecima's Annual Report 2006 indicates that split between cable and HSIA is 58% / 42%, respectively (p. 6). This ratio is used through each year unless indications are made otherwise.</t>
      </text>
    </comment>
    <comment authorId="0" ref="K41">
      <text>
        <t xml:space="preserve">Vecima Networks, AR 2013, p. 14. Vecima's Annual Report 2006 indicates that split between cable and HSIA is 58% / 42%, respectively (p. 6). This ratio is used through each year unless indications are made otherwise.</t>
      </text>
    </comment>
    <comment authorId="0" ref="L41">
      <text>
        <t xml:space="preserve">Vecima Networks, AR 2013, p. 14. Vecima's Annual Report 2006 indicates that split between cable and HSIA is 58% / 42%, respectively (p. 6). This ratio is used through each year unless indications are made otherwise.</t>
      </text>
    </comment>
    <comment authorId="0" ref="M41">
      <text>
        <t xml:space="preserve">Vecima Networks, AR 2014, p. 15. Revenues split between cable and HSIA is 50/50 based on comments in AR that indicate growing HSIA revenues vs BDU revenues. </t>
      </text>
    </comment>
    <comment authorId="0" ref="N41">
      <text>
        <t xml:space="preserve">Vecima AR 2015 p. 15. 
Previous assumption holds for deriving total IS revenue: 50% split of Yourlink revenue between video and IS service.</t>
      </text>
    </comment>
    <comment authorId="0" ref="G42">
      <text>
        <t xml:space="preserve">Caitlin Currie:
(11) delete</t>
      </text>
    </comment>
    <comment authorId="0" ref="I47">
      <text>
        <t xml:space="preserve">CRTC CMR 2014 Table 4.3.1.</t>
      </text>
    </comment>
    <comment authorId="0" ref="J47">
      <text>
        <t xml:space="preserve">CRTC (2016). Cable, Internet Protocol Television (IPTV), Multipoint Distribution Systems (MDS) and Direct-to-Home (DTH) 2011-2015</t>
      </text>
    </comment>
    <comment authorId="0" ref="K47">
      <text>
        <t xml:space="preserve">CRTC (2016). Cable, Internet Protocol Television (IPTV), Multipoint Distribution Systems (MDS) and Direct-to-Home (DTH) 2011-2015</t>
      </text>
    </comment>
    <comment authorId="0" ref="L47">
      <text>
        <t xml:space="preserve">CRTC (2016). Cable, Internet Protocol Television (IPTV), Multipoint Distribution Systems (MDS) and Direct-to-Home (DTH) 2011-2015</t>
      </text>
    </comment>
    <comment authorId="0" ref="M47">
      <text>
        <t xml:space="preserve">CRTC (2016). Cable, Internet Protocol Television (IPTV), Multipoint Distribution Systems (MDS) and Direct-to-Home (DTH) 2011-2015
</t>
      </text>
    </comment>
    <comment authorId="0" ref="N47">
      <text>
        <t xml:space="preserve">CRTC (2016). Cable, Internet Protocol Television (IPTV), Multipoint Distribution Systems (MDS) and Direct-to-Home (DTH) 2011-2015</t>
      </text>
    </comment>
  </commentList>
</comments>
</file>

<file path=xl/comments6.xml><?xml version="1.0" encoding="utf-8"?>
<comments xmlns="http://schemas.openxmlformats.org/spreadsheetml/2006/main">
  <authors>
    <author/>
  </authors>
  <commentList>
    <comment authorId="0" ref="L3">
      <text>
        <t xml:space="preserve">CRTC Bell Aggregate Annual Return, 2014.</t>
      </text>
    </comment>
    <comment authorId="0" ref="Y3">
      <text>
        <t xml:space="preserve">BK:
BCE AR 2013, p 61</t>
      </text>
    </comment>
    <comment authorId="0" ref="Z3">
      <text>
        <t xml:space="preserve">BCE AR 2014, p. 62. </t>
      </text>
    </comment>
    <comment authorId="0" ref="AA3">
      <text>
        <t xml:space="preserve">BCE AR 2015 p. 50</t>
      </text>
    </comment>
    <comment authorId="0" ref="AJ3">
      <text>
        <t xml:space="preserve">Dwayne Winseck:
based on 2012 Q4 Conference call reference 12% y2y increase of ARPU from 2011 to 2012</t>
      </text>
    </comment>
    <comment authorId="0" ref="AK3">
      <text>
        <t xml:space="preserve">Investor Conference 2012 Q4 (Feb. 7, 2013) (http://bce.ca/assets/investors/Q4-2012/2013BCEInvestorConference_FinalConsolidated.pdf, p. 40
</t>
      </text>
    </comment>
    <comment authorId="0" ref="AL3">
      <text>
        <t xml:space="preserve">BK:
CRTC Bell Aggregate Annual Return Report 2013, (IPTV revenue/IPTV subs )/12</t>
      </text>
    </comment>
    <comment authorId="0" ref="AM3">
      <text>
        <t xml:space="preserve">CRTC Bell Aggregate Annual Return Report 2014, (IPTV revenue/IPTV subs )/12</t>
      </text>
    </comment>
    <comment authorId="0" ref="L4">
      <text>
        <t xml:space="preserve">Estimate based on Bell's ARPU of $56.41 A * 218,537 IPTV subscribers (Bell, AR 2014, p. 73) </t>
      </text>
    </comment>
    <comment authorId="0" ref="M4">
      <text>
        <t xml:space="preserve">Aliant is no longer a separate operation. </t>
      </text>
    </comment>
    <comment authorId="0" ref="W4">
      <text>
        <t xml:space="preserve">BK:
Aliant AR 2013, p 55
</t>
      </text>
    </comment>
    <comment authorId="0" ref="X4">
      <text>
        <t xml:space="preserve">BK:
BCE AR 2013 p 73</t>
      </text>
    </comment>
    <comment authorId="0" ref="Y4">
      <text>
        <t xml:space="preserve">BK:
BCE AR 2013 p 73</t>
      </text>
    </comment>
    <comment authorId="0" ref="Z4">
      <text>
        <t xml:space="preserve">BCE AR 2014, p. 73. </t>
      </text>
    </comment>
    <comment authorId="0" ref="AA4">
      <text>
        <t xml:space="preserve">Aliant no longer a separate operation.</t>
      </text>
    </comment>
    <comment authorId="0" ref="AL4">
      <text>
        <t xml:space="preserve">BK:
CRTC Bell Aggregate Annual Return Report 2013, (IPTV revenue/IPTV subs )/12
</t>
      </text>
    </comment>
    <comment authorId="0" ref="AM4">
      <text>
        <t xml:space="preserve">CRTC Bell Aggregate Annual Return Report 2014, (IPTV revenue/IPTV subs )/12</t>
      </text>
    </comment>
    <comment authorId="0" ref="L5">
      <text>
        <t xml:space="preserve">Estimate based on Telus AR 2014 IPTV subscriber figures (p. 3) multiplied by (ARPU *12) as calculated using CRTC Aggregate Annual returns</t>
      </text>
    </comment>
    <comment authorId="0" ref="M5">
      <text>
        <t xml:space="preserve">ARPU determined from average ARPU for Bell and MTS subscribers,  subscribers an average of beginning of year and end of year from Telus AR 2015 (assumes steady linear growth). BK. </t>
      </text>
    </comment>
    <comment authorId="0" ref="S5">
      <text>
        <t xml:space="preserve">Telus AR 2009, p. 10. </t>
      </text>
    </comment>
    <comment authorId="0" ref="T5">
      <text>
        <t xml:space="preserve">Telus AR 2009, p. 10. 
</t>
      </text>
    </comment>
    <comment authorId="0" ref="U5">
      <text>
        <t xml:space="preserve">Telus AR 2009, p. 10. Reselling of Bell's DTH service introduced as of 2009. 
</t>
      </text>
    </comment>
    <comment authorId="0" ref="V5">
      <text>
        <t xml:space="preserve">BK:
Telus AR 2013 p 40</t>
      </text>
    </comment>
    <comment authorId="0" ref="W5">
      <text>
        <t xml:space="preserve">BK:
Telus AR 2013 p 40</t>
      </text>
    </comment>
    <comment authorId="0" ref="X5">
      <text>
        <t xml:space="preserve">BK:
Telus AR 2013 p 40</t>
      </text>
    </comment>
    <comment authorId="0" ref="Y5">
      <text>
        <t xml:space="preserve">BK:
Telus AR 2013 p 40</t>
      </text>
    </comment>
    <comment authorId="0" ref="Z5">
      <text>
        <t xml:space="preserve">Telus AR 2014 p. 40</t>
      </text>
    </comment>
    <comment authorId="0" ref="AA5">
      <text>
        <t xml:space="preserve">Telus AR 2015 p. 36 BK</t>
      </text>
    </comment>
    <comment authorId="0" ref="AF5">
      <text>
        <t xml:space="preserve">MTS AR 2010, p. 17
</t>
      </text>
    </comment>
    <comment authorId="0" ref="AG5">
      <text>
        <t xml:space="preserve">MTS AR 2010, p. 17</t>
      </text>
    </comment>
    <comment authorId="0" ref="AH5">
      <text>
        <t xml:space="preserve">MTS AR 2010, p. 17
</t>
      </text>
    </comment>
    <comment authorId="0" ref="AI5">
      <text>
        <t xml:space="preserve">Based on average of known ARPUs for Bell Aliant, Bell and MTS.
</t>
      </text>
    </comment>
    <comment authorId="0" ref="AJ5">
      <text>
        <t xml:space="preserve">Based on average of known ARPUs for Bell Aliant, Bell and MTS.
</t>
      </text>
    </comment>
    <comment authorId="0" ref="AK5">
      <text>
        <t xml:space="preserve">Based on average of known ARPUs for Bell Aliant, Bell and MTS.</t>
      </text>
    </comment>
    <comment authorId="0" ref="AL5">
      <text>
        <t xml:space="preserve">BK:
CRTC Telus Aggregate Annual Return Report 2013, (IPTV revenue/IPTV subs )/12</t>
      </text>
    </comment>
    <comment authorId="0" ref="AM5">
      <text>
        <t xml:space="preserve">CRTC Aggregate Annual returns, (Total IPTV revenue/total subs)/12 http://www.crtc.gc.ca/public/5040/TELUS%20Optik%20TV_2014%20BDU%20Aggregate%20Return_1Dec2014_ABRIDGED.pdf</t>
      </text>
    </comment>
    <comment authorId="0" ref="C6">
      <text>
        <t xml:space="preserve">Paid digital revenues, MTS AR 2005, p. 25.
</t>
      </text>
    </comment>
    <comment authorId="0" ref="D6">
      <text>
        <t xml:space="preserve">MTS, AR 2006, p. 24.
</t>
      </text>
    </comment>
    <comment authorId="0" ref="H6">
      <text>
        <t xml:space="preserve">2007-2010 based on subscribers * ARPU and calculation of Y-O-Y growth. All other years direct from MTS.
</t>
      </text>
    </comment>
    <comment authorId="0" ref="I6">
      <text>
        <t xml:space="preserve">MTS AR 2012, p. 3.
</t>
      </text>
    </comment>
    <comment authorId="0" ref="J6">
      <text>
        <t xml:space="preserve">MTS AR 2012, p. 3.
</t>
      </text>
    </comment>
    <comment authorId="0" ref="K6">
      <text>
        <t xml:space="preserve">BK:
MTS AR 2013 p. 2. 
</t>
      </text>
    </comment>
    <comment authorId="0" ref="L6">
      <text>
        <t xml:space="preserve">MTS AR 2014 p. 16</t>
      </text>
    </comment>
    <comment authorId="0" ref="M6">
      <text>
        <t xml:space="preserve">MTS AIF 2015 p. 8 BK
ARPU = revenue / 106,034 subs /12 = $69.78/mo.</t>
      </text>
    </comment>
    <comment authorId="0" ref="P6">
      <text>
        <t xml:space="preserve">MTS, AR 2005, p. 62.
</t>
      </text>
    </comment>
    <comment authorId="0" ref="Q6">
      <text>
        <t xml:space="preserve">MTS, AR 2005, p. 62.
</t>
      </text>
    </comment>
    <comment authorId="0" ref="S6">
      <text>
        <t xml:space="preserve">MTS AR 2007, p. 63
</t>
      </text>
    </comment>
    <comment authorId="0" ref="U6">
      <text>
        <t xml:space="preserve">MTS AR 2010, p. 17.
</t>
      </text>
    </comment>
    <comment authorId="0" ref="V6">
      <text>
        <t xml:space="preserve">BK:
MTS AR 2013, p 21</t>
      </text>
    </comment>
    <comment authorId="0" ref="W6">
      <text>
        <t xml:space="preserve">BK:
MTS AR 2013, p 21</t>
      </text>
    </comment>
    <comment authorId="0" ref="X6">
      <text>
        <t xml:space="preserve">BK:
MTS AR 2013, p 21</t>
      </text>
    </comment>
    <comment authorId="0" ref="Y6">
      <text>
        <t xml:space="preserve">BK:
MTS AR 2013, p 21</t>
      </text>
    </comment>
    <comment authorId="0" ref="Z6">
      <text>
        <t xml:space="preserve">MTS AR 2014 p. 77</t>
      </text>
    </comment>
    <comment authorId="0" ref="AA6">
      <text>
        <t xml:space="preserve">MTS AIF 2015 p. 8 BK</t>
      </text>
    </comment>
    <comment authorId="0" ref="AD6">
      <text>
        <t xml:space="preserve">Estimate based on total revenues / subscribers as per MTS , AR 2005, p. 25.
</t>
      </text>
    </comment>
    <comment authorId="0" ref="AE6">
      <text>
        <t xml:space="preserve">MTS AR 2010, p. 17
</t>
      </text>
    </comment>
    <comment authorId="0" ref="AF6">
      <text>
        <t xml:space="preserve">MTS AR 2010, p. 17
</t>
      </text>
    </comment>
    <comment authorId="0" ref="AG6">
      <text>
        <t xml:space="preserve">MTS AR 2010, p. 17</t>
      </text>
    </comment>
    <comment authorId="0" ref="AH6">
      <text>
        <t xml:space="preserve">MTS AR 2010, p. 17
</t>
      </text>
    </comment>
    <comment authorId="0" ref="AI6">
      <text>
        <t xml:space="preserve">MTS AR 2010, p. 17
</t>
      </text>
    </comment>
    <comment authorId="0" ref="AL6">
      <text>
        <t xml:space="preserve">Brian Wilkinson:
MTS A/R 2013, p. 21.
</t>
      </text>
    </comment>
    <comment authorId="0" ref="L7">
      <text>
        <t xml:space="preserve">See sheet on Cable/Sat/IPTV.</t>
      </text>
    </comment>
    <comment authorId="0" ref="M7">
      <text>
        <t xml:space="preserve">Sasktel does not file aggregate annual returns, nor does it break out specific figures for IPTV revenues. We multiply IPTV subscribers (an average between end of year and beginning of year subscribers) by MTS ARPU (69.78*12) to estimate Sasktel IPTV revenue. BK</t>
      </text>
    </comment>
    <comment authorId="0" ref="P7">
      <text>
        <t xml:space="preserve">SaskTel, AR 2004, p. 13.
</t>
      </text>
    </comment>
    <comment authorId="0" ref="Q7">
      <text>
        <t xml:space="preserve">SaskTel, AR 2009, p. 45.
</t>
      </text>
    </comment>
    <comment authorId="0" ref="R7">
      <text>
        <t xml:space="preserve">SaskTel, AR 2009, p. 45.
</t>
      </text>
    </comment>
    <comment authorId="0" ref="S7">
      <text>
        <t xml:space="preserve">SaskTel, AR 2009, p. 45.
</t>
      </text>
    </comment>
    <comment authorId="0" ref="T7">
      <text>
        <t xml:space="preserve">SaskTel, AR 2009, p. 45.
</t>
      </text>
    </comment>
    <comment authorId="0" ref="U7">
      <text>
        <t xml:space="preserve">SaskTel, AR 2009, p. 45.</t>
      </text>
    </comment>
    <comment authorId="0" ref="V7">
      <text>
        <t xml:space="preserve">Brian Wilkinson:
SaskTel, A/R 2013, p. 47. 
</t>
      </text>
    </comment>
    <comment authorId="0" ref="W7">
      <text>
        <t xml:space="preserve">Brian Wilkinson:
SaskTel, A/R 2013, p. 47. 
</t>
      </text>
    </comment>
    <comment authorId="0" ref="X7">
      <text>
        <t xml:space="preserve">Brian Wilkinson:
 SaskTel, A/R 2013, p. 47. </t>
      </text>
    </comment>
    <comment authorId="0" ref="Y7">
      <text>
        <t xml:space="preserve">Brian Wilkinson:
SaskTel, A/R 2013, p. 47. 
</t>
      </text>
    </comment>
    <comment authorId="0" ref="Z7">
      <text>
        <t xml:space="preserve">Sasktel AR 2014, p. 57</t>
      </text>
    </comment>
    <comment authorId="0" ref="AA7">
      <text>
        <t xml:space="preserve">Sasktel AR 2015 p. 72 BK</t>
      </text>
    </comment>
    <comment authorId="0" ref="AD7">
      <text>
        <t xml:space="preserve">Uses MTS as proxy. 
</t>
      </text>
    </comment>
    <comment authorId="0" ref="AF7">
      <text>
        <t xml:space="preserve">Brian Wilkinson:
Using MTS </t>
      </text>
    </comment>
    <comment authorId="0" ref="AH7">
      <text>
        <t xml:space="preserve">In absence of either ARPU figures or total revenues, SaskTel's IPTV ARPU estimate based on the average of known ARPU's for 2009 from MTS and Telus.</t>
      </text>
    </comment>
    <comment authorId="0" ref="AI7">
      <text>
        <t xml:space="preserve">In absence of either ARPU figures or total revenues, SaskTel's IPTV ARPU estimate based on the average of known ARPU's for 2010 from MTS and Telus. Aliant's estimated ARPU excluded because it appears to be a promotional rate to intro the service. </t>
      </text>
    </comment>
    <comment authorId="0" ref="AJ7">
      <text>
        <t xml:space="preserve">In absence of either ARPU figures or total revenues, SaskTel's IPTV ARPU estimate based on the average of known ARPU's for 2011 from MTS, Telus, Bell and Bell Aliant.  
</t>
      </text>
    </comment>
    <comment authorId="0" ref="AK7">
      <text>
        <t xml:space="preserve">In absence of either ARPU figures or total revenues, SaskTel's IPTV ARPU estimate based on the average of known ARPU's for 2012 from MTS, Telus, Bell Aliant and Bell. 
</t>
      </text>
    </comment>
    <comment authorId="0" ref="AL7">
      <text>
        <t xml:space="preserve">In absence of either ARPU figures or total revenues, SaskTel's IPTV ARPU estimate based on the average of known ARPU's for 2013 from MTS, Telus and Bell Aliantl. 
</t>
      </text>
    </comment>
    <comment authorId="0" ref="J11">
      <text>
        <t xml:space="preserve">CRTC Annual Aggregate Return 2015</t>
      </text>
    </comment>
    <comment authorId="0" ref="W12">
      <text>
        <t xml:space="preserve">Dwayne Winseck:
based on 2012 Q4 Conference call reference 12% y2y increase of ARPU from 2011 to 2012</t>
      </text>
    </comment>
    <comment authorId="0" ref="X12">
      <text>
        <t xml:space="preserve">Investor Conference 2012 Q4 (Feb. 7, 2013) (http://bce.ca/assets/investors/Q4-2012/2013BCEInvestorConference_FinalConsolidated.pdf, p. 40
</t>
      </text>
    </comment>
    <comment authorId="0" ref="Y12">
      <text>
        <t xml:space="preserve">BK:
CRTC Bell Aggregate Annual Return Report 2013, (IPTV revenue/IPTV subs )/12</t>
      </text>
    </comment>
    <comment authorId="0" ref="Z12">
      <text>
        <t xml:space="preserve">CRTC Bell Aggregate Annual Return Report 2014, (IPTV revenue/IPTV subs )/12</t>
      </text>
    </comment>
    <comment authorId="0" ref="J13">
      <text>
        <t xml:space="preserve">Rogers AR 2015 p. 45 BK</t>
      </text>
    </comment>
    <comment authorId="0" ref="J14">
      <text>
        <t xml:space="preserve">Quebecor Financial Review 2015 p. 15. BK</t>
      </text>
    </comment>
    <comment authorId="0" ref="J15">
      <text>
        <t xml:space="preserve">CRTC Annual Aggregate Return 2015
</t>
      </text>
    </comment>
    <comment authorId="0" ref="J16">
      <text>
        <t xml:space="preserve">CRTC Annual Aggregate Returns 2015</t>
      </text>
    </comment>
    <comment authorId="0" ref="Y18">
      <text>
        <t xml:space="preserve">BK:
CRTC Bell Aggregate Annual Return Report 2013, (IPTV revenue/IPTV subs )/12
</t>
      </text>
    </comment>
    <comment authorId="0" ref="Z18">
      <text>
        <t xml:space="preserve">CRTC Bell Aggregate Annual Return Report 2014, (IPTV revenue/IPTV subs )/12</t>
      </text>
    </comment>
    <comment authorId="0" ref="F22">
      <text>
        <t xml:space="preserve">CRTC (2016). Cable, Internet Protocol Television (IPTV), Multipoint Distribution Systems (MDS) and Direct-to-Home (DTH) 2011-2015</t>
      </text>
    </comment>
    <comment authorId="0" ref="G22">
      <text>
        <t xml:space="preserve">CRTC (2016). Cable, Internet Protocol Television (IPTV), Multipoint Distribution Systems (MDS) and Direct-to-Home (DTH) 2011-2015</t>
      </text>
    </comment>
    <comment authorId="0" ref="H22">
      <text>
        <t xml:space="preserve">CRTC (2016). Cable, Internet Protocol Television (IPTV), Multipoint Distribution Systems (MDS) and Direct-to-Home (DTH) 2011-2015</t>
      </text>
    </comment>
    <comment authorId="0" ref="I22">
      <text>
        <t xml:space="preserve">CRTC (2016). Cable, Internet Protocol Television (IPTV), Multipoint Distribution Systems (MDS) and Direct-to-Home (DTH) 2011-2015
</t>
      </text>
    </comment>
    <comment authorId="0" ref="J22">
      <text>
        <t xml:space="preserve">CRTC (2016). Cable, Internet Protocol Television (IPTV), Multipoint Distribution Systems (MDS) and Direct-to-Home (DTH) 2011-2015</t>
      </text>
    </comment>
    <comment authorId="0" ref="U22">
      <text>
        <t xml:space="preserve">Brian Wilkinson:
Estimate based on avg of 2008 and 2010 ARPU</t>
      </text>
    </comment>
    <comment authorId="0" ref="X22">
      <text>
        <t xml:space="preserve">Brian Wilkinson:
Avg from Bell, Bell Aliant and MTS</t>
      </text>
    </comment>
    <comment authorId="0" ref="Y22">
      <text>
        <t xml:space="preserve">BK:
CRTC Telus Aggregate Annual Return Report 2013, (IPTV revenue/IPTV subs )/12</t>
      </text>
    </comment>
    <comment authorId="0" ref="Z22">
      <text>
        <t xml:space="preserve">BK:
CRTC Telus Aggregate Annual Return Report 2014, (IPTV revenue/IPTV subs )/12</t>
      </text>
    </comment>
    <comment authorId="0" ref="I25">
      <text>
        <t xml:space="preserve">CRTC CMR p. 148 Total Wireline = $23.9B. Less ISP revenue of $8.4B (p. 159) BK
</t>
      </text>
    </comment>
    <comment authorId="0" ref="J25">
      <text>
        <t xml:space="preserve">CRTC CMR p. 148 Total Wireline = $23.9B. Less ISP revenue of $8.4B (p. 159) BK
</t>
      </text>
    </comment>
    <comment authorId="0" ref="Q25">
      <text>
        <t xml:space="preserve">MTS, AR 2005, p. 62.
</t>
      </text>
    </comment>
    <comment authorId="0" ref="S25">
      <text>
        <t xml:space="preserve">MTS AR 2007, p. 63
</t>
      </text>
    </comment>
    <comment authorId="0" ref="U25">
      <text>
        <t xml:space="preserve">MTS AR 2010, p. 17.
</t>
      </text>
    </comment>
    <comment authorId="0" ref="Z25">
      <text>
        <t xml:space="preserve">MTS AR 2014 p. 16</t>
      </text>
    </comment>
    <comment authorId="0" ref="Q26">
      <text>
        <t xml:space="preserve">Estimate based on total revenues / subscribers as per MTS , AR 2005, p. 25.
</t>
      </text>
    </comment>
    <comment authorId="0" ref="Y26">
      <text>
        <t xml:space="preserve">Brian Wilkinson:
MTS A/R 2013, p. 21.
</t>
      </text>
    </comment>
    <comment authorId="0" ref="Z26">
      <text>
        <t xml:space="preserve">MTS AR 2014 p. 16
</t>
      </text>
    </comment>
    <comment authorId="0" ref="Z27">
      <text>
        <t xml:space="preserve">Figure as reported in MTS AR 2014, p. 16. This figure is slightly more than the figure arrived at by multiplying the number of subscribers * ARPU, i.e. $84.4m. </t>
      </text>
    </comment>
    <comment authorId="0" ref="Q29">
      <text>
        <t xml:space="preserve">SaskTel, AR 2009, p. 45.
</t>
      </text>
    </comment>
    <comment authorId="0" ref="R29">
      <text>
        <t xml:space="preserve">SaskTel, AR 2009, p. 45.
</t>
      </text>
    </comment>
    <comment authorId="0" ref="S29">
      <text>
        <t xml:space="preserve">SaskTel, AR 2009, p. 45.
</t>
      </text>
    </comment>
    <comment authorId="0" ref="T29">
      <text>
        <t xml:space="preserve">SaskTel, AR 2009, p. 45.
</t>
      </text>
    </comment>
    <comment authorId="0" ref="U29">
      <text>
        <t xml:space="preserve">SaskTel, AR 2009, p. 45.</t>
      </text>
    </comment>
    <comment authorId="0" ref="V29">
      <text>
        <t xml:space="preserve">Brian Wilkinson:
SaskTel, A/R 2013, p. 47. 
</t>
      </text>
    </comment>
    <comment authorId="0" ref="W29">
      <text>
        <t xml:space="preserve">Brian Wilkinson:
SaskTel, A/R 2013, p. 47. 
</t>
      </text>
    </comment>
    <comment authorId="0" ref="X29">
      <text>
        <t xml:space="preserve">Brian Wilkinson:
 SaskTel, A/R 2013, p. 47. </t>
      </text>
    </comment>
    <comment authorId="0" ref="Y29">
      <text>
        <t xml:space="preserve">Brian Wilkinson:
SaskTel, A/R 2013, p. 47. 
</t>
      </text>
    </comment>
    <comment authorId="0" ref="M39">
      <text>
        <t xml:space="preserve">ARPU determined from CRTC Annual Aggregate Report 2015, subscribers an average of beginning of year and end of year from Telus AR 2015 (assumes steady linear growth). BK</t>
      </text>
    </comment>
    <comment authorId="0" ref="C40">
      <text>
        <t xml:space="preserve">Paid digital revenues, MTS AR 2005, p. 25.
</t>
      </text>
    </comment>
    <comment authorId="0" ref="D40">
      <text>
        <t xml:space="preserve">MTS, AR 2006, p. 24.
</t>
      </text>
    </comment>
    <comment authorId="0" ref="I40">
      <text>
        <t xml:space="preserve">MTS AR 2012, p. 3.
</t>
      </text>
    </comment>
    <comment authorId="0" ref="J40">
      <text>
        <t xml:space="preserve">MTS AR 2012, p. 3.
</t>
      </text>
    </comment>
    <comment authorId="0" ref="K40">
      <text>
        <t xml:space="preserve">MTS AR 2013 p. 2. </t>
      </text>
    </comment>
    <comment authorId="0" ref="M40">
      <text>
        <t xml:space="preserve">MTS AIF 2015 p. 8 BK
ARPU = revenue / 106,034 subs /12 = $69.78/mo.</t>
      </text>
    </comment>
    <comment authorId="0" ref="M41">
      <text>
        <t xml:space="preserve">Sasktel does not file aggregate annual returns, nor does it break out specific figures for IPTV revenues. We multiply IPTV subscribers (an average between end of year and beginning of year subscribers) by MTS ARPU (69.78*12) to estimate Sasktel IPTV revenue. BK</t>
      </text>
    </comment>
    <comment authorId="0" ref="A53">
      <text>
        <t xml:space="preserve">CRTC (2016). Cable, Internet Protocol Television (IPTV), Multipoint Distribution Systems (MDS) and Direct-to-Home (DTH) 2011-2015 + CRTC Communications Monitoring Reports (2008, 2010).</t>
      </text>
    </comment>
  </commentList>
</comments>
</file>

<file path=xl/comments7.xml><?xml version="1.0" encoding="utf-8"?>
<comments xmlns="http://schemas.openxmlformats.org/spreadsheetml/2006/main">
  <authors>
    <author/>
  </authors>
  <commentList>
    <comment authorId="0" ref="C3">
      <text>
        <t xml:space="preserve">CBC AR 1989-1990.</t>
      </text>
    </comment>
    <comment authorId="0" ref="D3">
      <text>
        <t xml:space="preserve">CBC AR 1990-1991.
</t>
      </text>
    </comment>
    <comment authorId="0" ref="E3">
      <text>
        <t xml:space="preserve">CBC AR 1992-1993.
</t>
      </text>
    </comment>
    <comment authorId="0" ref="F3">
      <text>
        <t xml:space="preserve">CBC AR 1996-1997, p. 54.</t>
      </text>
    </comment>
    <comment authorId="0" ref="G3">
      <text>
        <t xml:space="preserve">Lianrui Jia:
CRTC</t>
      </text>
    </comment>
    <comment authorId="0" ref="H3">
      <text>
        <t xml:space="preserve">CBC AR 2000-2001, 46.
</t>
      </text>
    </comment>
    <comment authorId="0" ref="I3">
      <text>
        <t xml:space="preserve">CBC AR 2003-2004, p. 51.</t>
      </text>
    </comment>
    <comment authorId="0" ref="J3">
      <text>
        <t xml:space="preserve">LR:
CRTC CBC TV Aggregate Annual Return, 2008</t>
      </text>
    </comment>
    <comment authorId="0" ref="K3">
      <text>
        <t xml:space="preserve">LR:
CRTC CBC TV Aggregate Annual Return, 2010</t>
      </text>
    </comment>
    <comment authorId="0" ref="L3">
      <text>
        <t xml:space="preserve">LR:
CRTC CBC TV Aggregate Annual Return, 2011</t>
      </text>
    </comment>
    <comment authorId="0" ref="M3">
      <text>
        <t xml:space="preserve">LR:
CRTC CBC TV Aggregate Annual Return, 2012</t>
      </text>
    </comment>
    <comment authorId="0" ref="N3">
      <text>
        <t xml:space="preserve">Includes CBC annual appropriation plus advertising and other revenue as reported in CRTC CBC TV Aggregate Annual Return, 2013.</t>
      </text>
    </comment>
    <comment authorId="0" ref="O3">
      <text>
        <t xml:space="preserve">Includes CBC annual appropriation plus advertising and other revenue as reported in CRTC CBC TV Aggregate Annual Return, 2014.</t>
      </text>
    </comment>
    <comment authorId="0" ref="P3">
      <text>
        <t xml:space="preserve">CRTC CBC French and English language TV Aggregate Annual Returns, 2015.</t>
      </text>
    </comment>
    <comment authorId="0" ref="L4">
      <text>
        <t xml:space="preserve">LR:
CRTC BCE TV Aggregate Annual Returns, 2011</t>
      </text>
    </comment>
    <comment authorId="0" ref="M4">
      <text>
        <t xml:space="preserve">LR:
CRTC BCE TV Aggregate Annual Returns, 2012</t>
      </text>
    </comment>
    <comment authorId="0" ref="N4">
      <text>
        <t xml:space="preserve">LR:
CRTC BCE TV Aggregate Annual Returns, 2013</t>
      </text>
    </comment>
    <comment authorId="0" ref="O4">
      <text>
        <t xml:space="preserve">CRTC BCE TV Aggregate Annual Returns, 2014.</t>
      </text>
    </comment>
    <comment authorId="0" ref="P4">
      <text>
        <t xml:space="preserve">CRTC BCE TV Aggregate Annual Returns, 2015.</t>
      </text>
    </comment>
    <comment authorId="0" ref="J5">
      <text>
        <t xml:space="preserve">LR:
CRTC CTVGlobeMedia Aggregate Annual Returns, 2008</t>
      </text>
    </comment>
    <comment authorId="0" ref="K5">
      <text>
        <t xml:space="preserve">LR:
CTRC CTVGlobeMedia Aggregate Annual Return, 2010</t>
      </text>
    </comment>
    <comment authorId="0" ref="I6">
      <text>
        <t xml:space="preserve">CRTC BPMR 2006, p. 61.</t>
      </text>
    </comment>
    <comment authorId="0" ref="B7">
      <text>
        <t xml:space="preserve">FP Infomart CTV (Baton) Company Profile, 1998, p.11. Total revenues * .96 to exclude revenues from broadcast production as noted in source. </t>
      </text>
    </comment>
    <comment authorId="0" ref="C7">
      <text>
        <t xml:space="preserve">FP Infomart CTV (Baton) Company Profile, 1998, p.11. Total revenues * .96 to exclude revenues from broadcast production as noted in source. </t>
      </text>
    </comment>
    <comment authorId="0" ref="D7">
      <text>
        <t xml:space="preserve">FP Infomart CTV (Baton) Company Profile, 1998, p.11. Total revenues * .96 to exclude revenues from broadcast production as noted in source. </t>
      </text>
    </comment>
    <comment authorId="0" ref="E7">
      <text>
        <t xml:space="preserve">FP Infomart CTV (Baton) Company Profile, 1998, p.11. Total revenues * .96 to exclude revenues from broadcast production as noted in source. </t>
      </text>
    </comment>
    <comment authorId="0" ref="F7">
      <text>
        <t xml:space="preserve">FP Infomart Baton Company Profile, 1998, p.9.</t>
      </text>
    </comment>
    <comment authorId="0" ref="G7">
      <text>
        <t xml:space="preserve">CRTC Broadcast Policy Monitoring Report, 2000, p. 37.</t>
      </text>
    </comment>
    <comment authorId="0" ref="H7">
      <text>
        <t xml:space="preserve">CRTC, Broadcasting Policy Monitoring Report 2004, p. 60.</t>
      </text>
    </comment>
    <comment authorId="0" ref="B8">
      <text>
        <t xml:space="preserve">Electrohome AR 1985, p. 10. </t>
      </text>
    </comment>
    <comment authorId="0" ref="C8">
      <text>
        <t xml:space="preserve">Electrohome AR 1989, p. 20.</t>
      </text>
    </comment>
    <comment authorId="0" ref="D8">
      <text>
        <t xml:space="preserve">Electrohome AR 1991, p. 10.</t>
      </text>
    </comment>
    <comment authorId="0" ref="E8">
      <text>
        <t xml:space="preserve">Electrohome AR 1993, p. 15.</t>
      </text>
    </comment>
    <comment authorId="0" ref="F15">
      <text>
        <t xml:space="preserve">CHUM AR 1997, p. 16 - pay/spec TV and radio revenues.</t>
      </text>
    </comment>
    <comment authorId="0" ref="G15">
      <text>
        <t xml:space="preserve">CHUM AR 2000, p. 26 minus Specialty and Pay $ and Radio $ from CRTC Specialty and Pay TV Fin Sums, 1998-2002 and BPMR, 2001, p. 5, respectively.
</t>
      </text>
    </comment>
    <comment authorId="0" ref="H15">
      <text>
        <t xml:space="preserve">CHUM AR 2000, p. 51 minus Specialty and Pay $ from CRTC Specialty and Pay TV Fin Sums, 2000-2004.
</t>
      </text>
    </comment>
    <comment authorId="0" ref="I15">
      <text>
        <t xml:space="preserve">CHUM AR 2005, p. 28 - Specialty and Pay $ from CRTC Specialty and Pay TV Fin Sums, 2000-2004</t>
      </text>
    </comment>
    <comment authorId="0" ref="G16">
      <text>
        <t xml:space="preserve">CRTC, Broadcasting Policy Monitoring Report 2000, p. 37.</t>
      </text>
    </comment>
    <comment authorId="0" ref="H16">
      <text>
        <t xml:space="preserve">CRTC, Broadcasting Policy Monitoring Report 2004, p. 60.</t>
      </text>
    </comment>
    <comment authorId="0" ref="I16">
      <text>
        <t xml:space="preserve">CRTC BPMR 2006, p. 61.</t>
      </text>
    </comment>
    <comment authorId="0" ref="K18">
      <text>
        <t xml:space="preserve">LR:
CRTC Shaw TV Aggregate Annual Returns, 2010</t>
      </text>
    </comment>
    <comment authorId="0" ref="L18">
      <text>
        <t xml:space="preserve">LR:
CRTC Shaw TV Aggregate Annual Returns, 2011</t>
      </text>
    </comment>
    <comment authorId="0" ref="M18">
      <text>
        <t xml:space="preserve">LR:
CRTC Shaw TV Aggregate Annual Returns, 2012</t>
      </text>
    </comment>
    <comment authorId="0" ref="N18">
      <text>
        <t xml:space="preserve">LR:
CRTC Shaw TV Aggregate Annual Returns, 2013</t>
      </text>
    </comment>
    <comment authorId="0" ref="O18">
      <text>
        <t xml:space="preserve">CRTC Shaw TV Aggregate Annual Returns, 2014</t>
      </text>
    </comment>
    <comment authorId="0" ref="P18">
      <text>
        <t xml:space="preserve">CRTC Shaw TV Aggregate Annual Returns, 2015.</t>
      </text>
    </comment>
    <comment authorId="0" ref="H19">
      <text>
        <t xml:space="preserve">Corus AR 2000, p 74 contains commentary that indicate approximately 87.5% of the company's revenue growth of $9.5 million in its "Diversified Media" segment stemmed from its acquisition of four conventional tv stations from Power Corp that year. One of those four stations, CHUA of Quebec was sold the following year (Corus, AR 2001, p. 14).
</t>
      </text>
    </comment>
    <comment authorId="0" ref="J19">
      <text>
        <t xml:space="preserve">Estimate of revenues for Corus three conventional tv stations: Channel 12 (Oshawa), CHEX TV (Peterborough) and CKWS TV (Kingston).</t>
      </text>
    </comment>
    <comment authorId="0" ref="K19">
      <text>
        <t xml:space="preserve">Estimate uses earlier estimates of Corus' revenues for its three revenue stations minus the the y-o-y growth rate between 2008 and 2010 of - .55% as per CRTC, CMR 2013, p. 90.</t>
      </text>
    </comment>
    <comment authorId="0" ref="L19">
      <text>
        <t xml:space="preserve">Estimate uses earlier estimates of Corus' revenues for its three revenue stations minus the the y-o-y growth rate between 2008 and 2010 of - .55% as per CRTC, CMR 2013, p. 90.</t>
      </text>
    </comment>
    <comment authorId="0" ref="M19">
      <text>
        <t xml:space="preserve">Estimate uses earlier estimates of Corus' revenues for its three revenue stations minus the the y-o-y growth rate between 2008 and 2010 of - .55% as per CRTC, CMR 2013, p. 90.</t>
      </text>
    </comment>
    <comment authorId="0" ref="N19">
      <text>
        <t xml:space="preserve">Estimate uses earlier estimates of Corus' revenues for its three revenue stations minus the the y-o-y growth rate between 2008 and 2010 of - .55% as per CRTC, CMR 2013, p. 90.</t>
      </text>
    </comment>
    <comment authorId="0" ref="O19">
      <text>
        <t xml:space="preserve">Estimate based on y-o-y decline of 4.8% as reported in CRTC, CMR 2014, p. 70.</t>
      </text>
    </comment>
    <comment authorId="0" ref="P19">
      <text>
        <t xml:space="preserve">Estimate based on 7.2% average y-o-y revenue decline for conventional TV between 2013 and 2014 CRTC, CMR 2014, p. 81.</t>
      </text>
    </comment>
    <comment authorId="0" ref="F20">
      <text>
        <t xml:space="preserve">Canwest, AR 1999, p. 20. 
</t>
      </text>
    </comment>
    <comment authorId="0" ref="G20">
      <text>
        <t xml:space="preserve">CRTC Broadcast Policy Monitoring Report, 2000, p. 37.</t>
      </text>
    </comment>
    <comment authorId="0" ref="H20">
      <text>
        <t xml:space="preserve">CRTC Broadcasting Policy Monitoring Report 2004, p. 60.</t>
      </text>
    </comment>
    <comment authorId="0" ref="I20">
      <text>
        <t xml:space="preserve">Canwest AR 2005, p. 15 - pay and specialty TV revenues as stated in CRTC Individual Pay and Specialty TV Fin Sums. </t>
      </text>
    </comment>
    <comment authorId="0" ref="J20">
      <text>
        <t xml:space="preserve">Canwest AR 2009, p. 13 - pay and specialty TV revenues as stated in CRTC Individual Pay and Specialty TV Fin Sums.</t>
      </text>
    </comment>
    <comment authorId="0" ref="G21">
      <text>
        <t xml:space="preserve">WIC, AR 1998. </t>
      </text>
    </comment>
    <comment authorId="0" ref="H22">
      <text>
        <t xml:space="preserve">TVA Groupe Annual Report 2000, p. 72. 
</t>
      </text>
    </comment>
    <comment authorId="0" ref="I22">
      <text>
        <t xml:space="preserve">Groupe TVA Consolidated Financial Report 2005, p. 63 minus Specialty and Pay TV revenues as derived from CRTC's Individual Pay and Specialty Fin Sums.  </t>
      </text>
    </comment>
    <comment authorId="0" ref="J22">
      <text>
        <t xml:space="preserve">Quebecor, Annual Info Form, p. A2 minus Specialty and Pay TV revenues as derived from CRTC's Individual Pay and Specialty Fin Sums.  </t>
      </text>
    </comment>
    <comment authorId="0" ref="K22">
      <text>
        <t xml:space="preserve">Groupe TVA Consolidated Financial Report 2010, p. 66 minus Specialty and Pay TV revenues as derived from CRTC's Individual Pay and Specialty Fin Sums.  
</t>
      </text>
    </comment>
    <comment authorId="0" ref="L22">
      <text>
        <t xml:space="preserve">Groupe TVA Consolidated Financial Report 2012, p. 54 minus Specialty and Pay TV revenues as derived from CRTC's Individual Pay and Specialty Fin Sums.  
</t>
      </text>
    </comment>
    <comment authorId="0" ref="M22">
      <text>
        <t xml:space="preserve">Groupe TVA Consolidated Financial Report 2012, p. 57 minus Specialty and Pay TV revenues as derived from CRTC's Individual Pay and Specialty Fin Sums.  </t>
      </text>
    </comment>
    <comment authorId="0" ref="N22">
      <text>
        <t xml:space="preserve">Groupe TVA Consolidated Financial Report 2013, p. 56 minus Specialty and Pay TV revenues as derived from CRTC's Individual Pay and Specialty Fin Sums.  </t>
      </text>
    </comment>
    <comment authorId="0" ref="O22">
      <text>
        <t xml:space="preserve">CRTC Quebecor TV Aggregate Annual Returns, 2014.</t>
      </text>
    </comment>
    <comment authorId="0" ref="P22">
      <text>
        <t xml:space="preserve">CRTC Quebecor TV Aggregate Annual Returns, 2015.</t>
      </text>
    </comment>
    <comment authorId="0" ref="J23">
      <text>
        <t xml:space="preserve">LR:
CRTC Rogers TV Aggregate Annual Returns, 2008
</t>
      </text>
    </comment>
    <comment authorId="0" ref="K23">
      <text>
        <t xml:space="preserve">LR:
CRTC Rogers TV Aggregate Annual Returns, 2010
</t>
      </text>
    </comment>
    <comment authorId="0" ref="L23">
      <text>
        <t xml:space="preserve">LR:
CRTC Rgoers TV Aggregate Annual Returns, 2011</t>
      </text>
    </comment>
    <comment authorId="0" ref="M23">
      <text>
        <t xml:space="preserve">LR:
CRTC Rogers TV Aggregate Annual Returns, 2012</t>
      </text>
    </comment>
    <comment authorId="0" ref="N23">
      <text>
        <t xml:space="preserve">LR:
CRTC Rogers TV Aggregate Annual Returns, 2013</t>
      </text>
    </comment>
    <comment authorId="0" ref="O23">
      <text>
        <t xml:space="preserve">CRTC Rogers TV Aggregate Annual Returns, 2014.</t>
      </text>
    </comment>
    <comment authorId="0" ref="P23">
      <text>
        <t xml:space="preserve">CRTC Rogers TV Aggregate Annual Returns, 2014.</t>
      </text>
    </comment>
    <comment authorId="0" ref="B24">
      <text>
        <t xml:space="preserve">Maclean Hunter AR 1991, p. 65. TV and Radio revenues split 2/3rds and 1/3rd, respectively.</t>
      </text>
    </comment>
    <comment authorId="0" ref="C24">
      <text>
        <t xml:space="preserve">Maclean Hunter AR 1991, p. 65. TV and Radio revenues split 2/3rds and 1/3rd, respectively.</t>
      </text>
    </comment>
    <comment authorId="0" ref="D24">
      <text>
        <t xml:space="preserve">Maclean Hunter AR 1991, p. 65. TV and Radio revenues split 2/3rds and 1/3rd, respectively.</t>
      </text>
    </comment>
    <comment authorId="0" ref="B25">
      <text>
        <t xml:space="preserve">Selkirk AR 1985, p. 26.</t>
      </text>
    </comment>
    <comment authorId="0" ref="C25">
      <text>
        <t xml:space="preserve">Selkirk, AR 1988, np (segmented info). Broadcast revenue split between tv and radio in same proportion as 1984, when both segments were identified separately, i.e. 79.8% / 20.2%. 
</t>
      </text>
    </comment>
    <comment authorId="0" ref="B26">
      <text>
        <t xml:space="preserve">FP Infomart TVA Group Inc. Profile, p. 9.</t>
      </text>
    </comment>
    <comment authorId="0" ref="C26">
      <text>
        <t xml:space="preserve">TeleMetropole AR 1989, p. 16.</t>
      </text>
    </comment>
    <comment authorId="0" ref="D26">
      <text>
        <t xml:space="preserve">TeleMetropole AR 1993, p. 12.</t>
      </text>
    </comment>
    <comment authorId="0" ref="E26">
      <text>
        <t xml:space="preserve">TeleMetropole AR 1993, p. 12.</t>
      </text>
    </comment>
    <comment authorId="0" ref="F26">
      <text>
        <t xml:space="preserve">Groupe TVA, Annual Report 1997, p. 33.</t>
      </text>
    </comment>
    <comment authorId="0" ref="G26">
      <text>
        <t xml:space="preserve">TVA Annual Report 1999, p. 39.</t>
      </text>
    </comment>
    <comment authorId="0" ref="J29">
      <text>
        <t xml:space="preserve">LR:
CRTC Remstar TV Aggregate Annual Returns, 2008
</t>
      </text>
    </comment>
    <comment authorId="0" ref="K29">
      <text>
        <t xml:space="preserve">LR:
CRTC Remstar TV Aggregate Annual Returns, 2010</t>
      </text>
    </comment>
    <comment authorId="0" ref="L29">
      <text>
        <t xml:space="preserve">LR:
CRTC Remstar Aggregate Annual Returns, 2011
</t>
      </text>
    </comment>
    <comment authorId="0" ref="M29">
      <text>
        <t xml:space="preserve">LR:
CTRC V Interactions TV Aggregate Annual Returns, 2012</t>
      </text>
    </comment>
    <comment authorId="0" ref="N29">
      <text>
        <t xml:space="preserve">LR:
CTRC V Interactions TV Aggregate Annual Returns, 2013</t>
      </text>
    </comment>
    <comment authorId="0" ref="O29">
      <text>
        <t xml:space="preserve">Remstar TV CTRC Aggregate Annual Report, 2014
</t>
      </text>
    </comment>
    <comment authorId="0" ref="P29">
      <text>
        <t xml:space="preserve">Remstar TV CTRC Aggregate Annual Report, 2015</t>
      </text>
    </comment>
    <comment authorId="0" ref="I30">
      <text>
        <t xml:space="preserve">CRTC, BPMR, p. 64.</t>
      </text>
    </comment>
    <comment authorId="0" ref="B32">
      <text>
        <t xml:space="preserve">CFCF, AR 1985, np.</t>
      </text>
    </comment>
    <comment authorId="0" ref="C32">
      <text>
        <t xml:space="preserve">CFCF, AR 1993, p. 12.</t>
      </text>
    </comment>
    <comment authorId="0" ref="D32">
      <text>
        <t xml:space="preserve">CFCF, AR 1993, p. 12.</t>
      </text>
    </comment>
    <comment authorId="0" ref="E32">
      <text>
        <t xml:space="preserve">CFCF, AR 1993, p. 7.</t>
      </text>
    </comment>
    <comment authorId="0" ref="N33">
      <text>
        <t xml:space="preserve">Estimate based on .5% average y-o-y revenue decline for conventional TV between 2011 and 2012 CRTC, CMR 2013, p. 90.</t>
      </text>
    </comment>
    <comment authorId="0" ref="O33">
      <text>
        <t xml:space="preserve">Estimate based on 4.6% average y-o-y revenue decline for conventional TV between 2012 and 2013 CRTC, CMR 2014, p. 73.</t>
      </text>
    </comment>
    <comment authorId="0" ref="P33">
      <text>
        <t xml:space="preserve">Estimate based on 7.2% average y-o-y revenue decline for conventional TV between 2013 and 2014 CRTC, CMR 2014, p. 81.</t>
      </text>
    </comment>
    <comment authorId="0" ref="N34">
      <text>
        <t xml:space="preserve">Estimate based on .5% average y-o-y revenue decline for conventional TV between 2011 and 2012 CRTC, CMR 2013, p. 90.</t>
      </text>
    </comment>
    <comment authorId="0" ref="O34">
      <text>
        <t xml:space="preserve">Estimate based on 4.6% average y-o-y revenue decline for conventional TV between 2012 and 2013 CRTC, CMR 2014, p. 73.
</t>
      </text>
    </comment>
    <comment authorId="0" ref="P34">
      <text>
        <t xml:space="preserve">Estimate based on 7.2% average y-o-y revenue decline for conventional TV between 2013 and 2014 CRTC, CMR 2014, p. 81.</t>
      </text>
    </comment>
    <comment authorId="0" ref="E35">
      <text>
        <t xml:space="preserve">Okanagan Skeena Group, AR 1992, p.5. Estimate based on even splt of broadcast revenue between radio and tv. </t>
      </text>
    </comment>
    <comment authorId="0" ref="F35">
      <text>
        <t xml:space="preserve">Okanagan Skeena Group, AR 1992, p.5. Estimate based on even splt of broadcast revenue between radio and tv. </t>
      </text>
    </comment>
    <comment authorId="0" ref="G35">
      <text>
        <t xml:space="preserve">Okanagan Skeena Group, AR 1992, p.5. Estimate based on even splt of broadcast revenue between radio and tv. </t>
      </text>
    </comment>
    <comment authorId="0" ref="A37">
      <text>
        <t xml:space="preserve">Source: Statistics Canada: Table 3570001 - Television broadcasting industry, by North American Industry Classification System (NAICS), annually (V80997 Canada; Operating revenue, total; Private conventional television(1976 to 2013, Data: 38)</t>
      </text>
    </comment>
    <comment authorId="0" ref="N37">
      <text>
        <t xml:space="preserve">CRTC 2014 CMR, p. 70.</t>
      </text>
    </comment>
    <comment authorId="0" ref="O37">
      <text>
        <t xml:space="preserve">CRTC Conventional TV Financial Summary, 2010-2014.</t>
      </text>
    </comment>
    <comment authorId="0" ref="P37">
      <text>
        <t xml:space="preserve">CRTC Conventional TV Financial Summary, 2010-2015.</t>
      </text>
    </comment>
  </commentList>
</comments>
</file>

<file path=xl/comments8.xml><?xml version="1.0" encoding="utf-8"?>
<comments xmlns="http://schemas.openxmlformats.org/spreadsheetml/2006/main">
  <authors>
    <author/>
  </authors>
  <commentList>
    <comment authorId="0" ref="O37">
      <text>
        <t xml:space="preserve">CRTC Conventional TV Financial Summary, 2010-2014.</t>
      </text>
    </comment>
  </commentList>
</comments>
</file>

<file path=xl/comments9.xml><?xml version="1.0" encoding="utf-8"?>
<comments xmlns="http://schemas.openxmlformats.org/spreadsheetml/2006/main">
  <authors>
    <author/>
  </authors>
  <commentList>
    <comment authorId="0" ref="J3">
      <text>
        <t xml:space="preserve">CRTC Spec &amp; Pay TV Fin Sums, 2008-2012.</t>
      </text>
    </comment>
    <comment authorId="0" ref="K3">
      <text>
        <t xml:space="preserve">CRTC Spec &amp; Pay TV Fin Sums, 2008-2012.</t>
      </text>
    </comment>
    <comment authorId="0" ref="L3">
      <text>
        <t xml:space="preserve">
Bell Annual Report, 2012; Supplemental Brief, p. 30; Goldstein, 2013, p. 5-6, 9</t>
      </text>
    </comment>
    <comment authorId="0" ref="M3">
      <text>
        <t xml:space="preserve">Bell Annual Report, 2012; Supplemental Brief, p. 30; Goldstein, 2013, p. 5-6, 9</t>
      </text>
    </comment>
    <comment authorId="0" ref="N3">
      <text>
        <t xml:space="preserve">CRTC BCE Pay &amp; Specialty Services Financial Summary (English + French), 2013. See Endnote 2, below. </t>
      </text>
    </comment>
    <comment authorId="0" ref="O3">
      <text>
        <t xml:space="preserve">CRTC BCE Pay &amp; Specialty Services Financial Summary (English + French), 2014. </t>
      </text>
    </comment>
    <comment authorId="0" ref="P3">
      <text>
        <t xml:space="preserve">CRTC BCE Pay &amp; Specialty Services Financial Summary (English + French), 2015.</t>
      </text>
    </comment>
    <comment authorId="0" ref="H4">
      <text>
        <t xml:space="preserve">LR:
Astral Annual Report, 2000, p.21</t>
      </text>
    </comment>
    <comment authorId="0" ref="I4">
      <text>
        <t xml:space="preserve">LR:
Astral Annual Report, 2004, p. 44</t>
      </text>
    </comment>
    <comment authorId="0" ref="J4">
      <text>
        <t xml:space="preserve">LR:
Astral Annual Report, 2009, p.18</t>
      </text>
    </comment>
    <comment authorId="0" ref="K4">
      <text>
        <t xml:space="preserve">LR:
PWC, Astral Valuation Abridged, 2012, p.52</t>
      </text>
    </comment>
    <comment authorId="0" ref="L4">
      <text>
        <t xml:space="preserve">LR:
PWC, Astral Valuation Abridged, 2012, p.25, excludes Astral's in-house advertising and online divisions PWC Astral Valuation Abridged, p.45</t>
      </text>
    </comment>
    <comment authorId="0" ref="M4">
      <text>
        <t xml:space="preserve">LR:
PWC, Astral Valuation Abridged, 2012, p.25, excludes Astral's in-house advertising and online divisions PWC Astral Valuation Abridged, p.45</t>
      </text>
    </comment>
    <comment authorId="0" ref="J5">
      <text>
        <t xml:space="preserve">CRTC Spec &amp; Pay TV Fin Sums, 2008-2012.</t>
      </text>
    </comment>
    <comment authorId="0" ref="K5">
      <text>
        <t xml:space="preserve">CRTC Spec &amp; Pay TV Fin Sums, 2008-2012.</t>
      </text>
    </comment>
    <comment authorId="0" ref="I6">
      <text>
        <t xml:space="preserve">CRTC Spec &amp; Pay TV Fin Sums, 2004-2008.</t>
      </text>
    </comment>
    <comment authorId="0" ref="G7">
      <text>
        <t xml:space="preserve">CRTC Individual Spec &amp; Pay TV Fin Sums, 1998-2002</t>
      </text>
    </comment>
    <comment authorId="0" ref="H7">
      <text>
        <t xml:space="preserve">CRTC Individual Spec &amp; Pay TV Fin Sums, 2000-2004.</t>
      </text>
    </comment>
    <comment authorId="0" ref="I7">
      <text>
        <t xml:space="preserve">CRTC Individual Spec &amp; Pay TV Fin Sums, 2000-2004.</t>
      </text>
    </comment>
    <comment authorId="0" ref="G8">
      <text>
        <t xml:space="preserve">CRTC, Individual Pay &amp; Spec. TV Fin Sums, 1998-2002.</t>
      </text>
    </comment>
    <comment authorId="0" ref="H8">
      <text>
        <t xml:space="preserve">CRTC, Individual Pay &amp; Spec. TV Fin Sums, 1998-2002.</t>
      </text>
    </comment>
    <comment authorId="0" ref="I11">
      <text>
        <t xml:space="preserve">LR:
CRTC Individual Pay, Pay-Per-View, Video-on-Deman and Specialty Services Financial Summaries, 2004-2008</t>
      </text>
    </comment>
    <comment authorId="0" ref="J11">
      <text>
        <t xml:space="preserve">LR:
CRTC Individual Pay, Pay-Per-View, Video-on-Deman and Specialty Services Financial Summaries, 2008-2012</t>
      </text>
    </comment>
    <comment authorId="0" ref="K11">
      <text>
        <t xml:space="preserve">LR:
CRTC Individual Pay, Pay-Per-View, Video-on-Deman and Specialty Services Financial Summaries, 2008-2012</t>
      </text>
    </comment>
    <comment authorId="0" ref="L11">
      <text>
        <t xml:space="preserve">LR:
CRTC Individual Pay, Pay-Per-View, Video-on-Deman and Specialty Services Financial Summaries, 2008-2012</t>
      </text>
    </comment>
    <comment authorId="0" ref="M11">
      <text>
        <t xml:space="preserve">LR:
CRTC Individual Pay, Pay-Per-View, Video-on-Deman and Specialty Services Financial Summaries, 2008-2012</t>
      </text>
    </comment>
    <comment authorId="0" ref="N11">
      <text>
        <t xml:space="preserve">CRTC, Individual Pay &amp; Spec Fin Sum, 2009-2013, after allocating revenue according to company's ownership stake in services as indicated in the CRTC's CMR 2013.</t>
      </text>
    </comment>
    <comment authorId="0" ref="O11">
      <text>
        <t xml:space="preserve">CRTC, Individual Pay &amp; Spec Fin Sum, 2009-2014, after allocating revenue according to company's ownership stake in services as indicated in the CRTC's CMR 2013.</t>
      </text>
    </comment>
    <comment authorId="0" ref="P11">
      <text>
        <t xml:space="preserve">CRTC, Individual Pay &amp; Spec Fin Sum, 2010-2015, after allocating revenue according to company's ownership stake in services as indicated in the CRTC's CMR 2015.</t>
      </text>
    </comment>
    <comment authorId="0" ref="H12">
      <text>
        <t xml:space="preserve">Corus, AR 2001, p. 13.
</t>
      </text>
    </comment>
    <comment authorId="0" ref="I12">
      <text>
        <t xml:space="preserve">LR:
Corus Annual Report 2005, p. 25 minus an estimate of $20.4 million for its 3 conventinal tv stations. </t>
      </text>
    </comment>
    <comment authorId="0" ref="J12">
      <text>
        <t xml:space="preserve">CRTC Individual Pay, Pay-Per-View, Video-on-Deman and Specialty Services Financial Summaries, 2008-2012</t>
      </text>
    </comment>
    <comment authorId="0" ref="K12">
      <text>
        <t xml:space="preserve">CRTC Individual Pay, Pay-Per-View, Video-on-Deman and Specialty Services Financial Summaries, 2008-2012</t>
      </text>
    </comment>
    <comment authorId="0" ref="L12">
      <text>
        <t xml:space="preserve">CRTC Individual Pay, Pay-Per-View, Video-on-Deman and Specialty Services Financial Summaries, 2008-2012</t>
      </text>
    </comment>
    <comment authorId="0" ref="M12">
      <text>
        <t xml:space="preserve">CRTC Individual Pay, Pay-Per-View, Video-on-Deman and Specialty Services Financial Summaries, 2008-2012</t>
      </text>
    </comment>
    <comment authorId="0" ref="N12">
      <text>
        <t xml:space="preserve">CRTC, Individual Pay &amp; Spec Fin Sum, 2009-2013, after allocating revenue according to company's ownership stake in services as indicated in the CRTC's CMR 2013.</t>
      </text>
    </comment>
    <comment authorId="0" ref="O12">
      <text>
        <t xml:space="preserve">CRTC, Individual Pay &amp; Spec Fin Sum, 2009-2014, after allocating revenue according to company's ownership stake in services as indicated in the CRTC's CMR 2013.</t>
      </text>
    </comment>
    <comment authorId="0" ref="P12">
      <text>
        <t xml:space="preserve">CRTC, Individual Pay &amp; Spec Fin Sum, 2010-2015, after allocating revenue according to company's ownership stake in services as indicated in the CRTC's CMR 2015.</t>
      </text>
    </comment>
    <comment authorId="0" ref="H13">
      <text>
        <t xml:space="preserve">Incldudes Prime and 50% stake in RobTV acquired from WIC. CRTC Ind Pay &amp; Specialty TV Fin Sums, 1998-2002.</t>
      </text>
    </comment>
    <comment authorId="0" ref="I13">
      <text>
        <t xml:space="preserve">CRTC Ind Pay &amp; Specialty TV Fin Sums, 2000-2004.</t>
      </text>
    </comment>
    <comment authorId="0" ref="J13">
      <text>
        <t xml:space="preserve">CRTC, Individual Pay &amp; Specialty TV Fin Sums, 2008-2012.</t>
      </text>
    </comment>
    <comment authorId="0" ref="F15">
      <text>
        <t xml:space="preserve">WIC, AR 1996.</t>
      </text>
    </comment>
    <comment authorId="0" ref="G15">
      <text>
        <t xml:space="preserve">CRTC Ind Pay &amp; Specialty TV Fin Sums, 1998-2002.</t>
      </text>
    </comment>
    <comment authorId="0" ref="B18">
      <text>
        <t xml:space="preserve">Rogers Cablesystems AR 1984, np. States figure of $93.1 million, but that does not seem to align with how the sector was defined. </t>
      </text>
    </comment>
    <comment authorId="0" ref="C18">
      <text>
        <t xml:space="preserve">Rogers AR 1989, p. 30.</t>
      </text>
    </comment>
    <comment authorId="0" ref="E18">
      <text>
        <t xml:space="preserve">Rogers AR 1992, p. 8.</t>
      </text>
    </comment>
    <comment authorId="0" ref="I18">
      <text>
        <t xml:space="preserve">CRTC Individual pay, pay-per-view, video-on-demand of specialty services, 2004-2008.</t>
      </text>
    </comment>
    <comment authorId="0" ref="J18">
      <text>
        <t xml:space="preserve">CRTC Individual pay, pay-per-view, video-on-demand of specialty services, 2004-2008.</t>
      </text>
    </comment>
    <comment authorId="0" ref="K18">
      <text>
        <t xml:space="preserve">CRTC, Individual Pay &amp; Spec Fin Sum, 2009-2013, after allocating revenue according to company's ownership stake in services as indicated in the CRTC's CMR 2013.</t>
      </text>
    </comment>
    <comment authorId="0" ref="L18">
      <text>
        <t xml:space="preserve">CRTC, Individual Pay &amp; Spec Fin Sum, 2009-2013, after allocating revenue according to company's ownership stake in services as indicated in the CRTC's CMR 2013.</t>
      </text>
    </comment>
    <comment authorId="0" ref="M18">
      <text>
        <t xml:space="preserve">CRTC, Individual Pay &amp; Spec Fin Sum, 2009-2013, after allocating revenue according to company's ownership stake in services as indicated in the CRTC's CMR 2013.</t>
      </text>
    </comment>
    <comment authorId="0" ref="N18">
      <text>
        <t xml:space="preserve">CRTC, Individual Pay &amp; Spec Fin Sum, 2009-2013, after allocating revenue according to company's ownership stake in services as indicated in the CRTC's CMR 2013.
</t>
      </text>
    </comment>
    <comment authorId="0" ref="O18">
      <text>
        <t xml:space="preserve">CRTC Rogers TV Aggregate Annual Returns, 2014.</t>
      </text>
    </comment>
    <comment authorId="0" ref="P18">
      <text>
        <t xml:space="preserve">CRTC, Individual Pay &amp; Spec Fin Sum, 2010-2015, after allocating revenue according to company's ownership stake in services as indicated in the CRTC's CMR 2015.</t>
      </text>
    </comment>
    <comment authorId="0" ref="H19">
      <text>
        <t xml:space="preserve">CBC, AR 2000-2001, p. 45.</t>
      </text>
    </comment>
    <comment authorId="0" ref="I19">
      <text>
        <t xml:space="preserve">LR:
CRTC Individual pay, pay-per-view, video-on-demand of specialty services, 2004-2008.
</t>
      </text>
    </comment>
    <comment authorId="0" ref="J19">
      <text>
        <t xml:space="preserve">CRTC Individual pay, pay-per-view, video-on-demand of specialty services, 2004-2008.</t>
      </text>
    </comment>
    <comment authorId="0" ref="K19">
      <text>
        <t xml:space="preserve">CRTC Individual pay, pay-per-view, video-on-demand of specialty services, 2004-2008.</t>
      </text>
    </comment>
    <comment authorId="0" ref="L19">
      <text>
        <t xml:space="preserve">CBC Annual Report, 2012 p.77.</t>
      </text>
    </comment>
    <comment authorId="0" ref="M19">
      <text>
        <t xml:space="preserve">CRTC, Individual Pay &amp; Spec Fin Sum, 2009-2013.</t>
      </text>
    </comment>
    <comment authorId="0" ref="N19">
      <text>
        <t xml:space="preserve">CRTC, Individual Pay &amp; Spec Fin Sum, 2009-2013.</t>
      </text>
    </comment>
    <comment authorId="0" ref="O19">
      <text>
        <t xml:space="preserve">CRTC CBC TV Aggregate Annual Return, 2014.</t>
      </text>
    </comment>
    <comment authorId="0" ref="P19">
      <text>
        <t xml:space="preserve">CRTC CBC French and English language TV Aggregate Annual Returns, 2015.CRTC CBC French and English language TV Aggregate Annual Returns, 2015.</t>
      </text>
    </comment>
    <comment authorId="0" ref="I20">
      <text>
        <t xml:space="preserve">Individual Pay &amp; Spec Fin Sum.</t>
      </text>
    </comment>
    <comment authorId="0" ref="J20">
      <text>
        <t xml:space="preserve">Individual Pay &amp; Spec Fin Sum, 2013,</t>
      </text>
    </comment>
    <comment authorId="0" ref="K20">
      <text>
        <t xml:space="preserve">Individual Pay &amp; Spec Fin Sum, 2013, after allocating revenue according to company's ownership stake in services as indicated in the CRTC's CMR 2013.</t>
      </text>
    </comment>
    <comment authorId="0" ref="L20">
      <text>
        <t xml:space="preserve">Individual Pay &amp; Spec Fin Sum, 2013, after allocating revenue according to company's ownership stake in services as indicated in the CRTC's CMR 2013.</t>
      </text>
    </comment>
    <comment authorId="0" ref="M20">
      <text>
        <t xml:space="preserve">Individual Pay &amp; Spec Fin Sum, 2013, after allocating revenue according to company's ownership stake in services as indicated in the CRTC's CMR 2013.</t>
      </text>
    </comment>
    <comment authorId="0" ref="N20">
      <text>
        <t xml:space="preserve">CRTC, Individual Pay &amp; Spec Fin Sum, 2009-2013, after allocating revenue according to company's ownership stake in services as indicated in the CRTC's CMR 2013.</t>
      </text>
    </comment>
    <comment authorId="0" ref="O20">
      <text>
        <t xml:space="preserve">CRTC, Individual Pay &amp; Spec Fin Sum, 2010-2014, after allocating revenue according to company's ownership stake in services as indicated in the CRTC's CMR 2013.</t>
      </text>
    </comment>
    <comment authorId="0" ref="P20">
      <text>
        <t xml:space="preserve">CRTC, Individual Pay &amp; Spec Fin Sum, 2010-2015, after allocating revenue according to company's ownership stake in services as indicated in the CRTC's CMR 2015.</t>
      </text>
    </comment>
    <comment authorId="0" ref="N23">
      <text>
        <t xml:space="preserve">Individual Pay &amp; Spec Fin Sum, 2013</t>
      </text>
    </comment>
    <comment authorId="0" ref="O23">
      <text>
        <t xml:space="preserve">Individual Pay &amp; Spec Fin Sum, 2014</t>
      </text>
    </comment>
    <comment authorId="0" ref="P23">
      <text>
        <t xml:space="preserve">Individual Pay &amp; Spec Fin Sum, 2015</t>
      </text>
    </comment>
    <comment authorId="0" ref="K24">
      <text>
        <t xml:space="preserve">Individual Pay &amp; Spec Fin Sum, 2013.</t>
      </text>
    </comment>
    <comment authorId="0" ref="L24">
      <text>
        <t xml:space="preserve">Individual Pay &amp; Spec Fin Sum, 2013.</t>
      </text>
    </comment>
    <comment authorId="0" ref="M24">
      <text>
        <t xml:space="preserve">Individual Pay &amp; Spec Fin Sum, 2013.</t>
      </text>
    </comment>
    <comment authorId="0" ref="N24">
      <text>
        <t xml:space="preserve">Individual Pay &amp; Spec Fin Sum, 2013.</t>
      </text>
    </comment>
    <comment authorId="0" ref="O24">
      <text>
        <t xml:space="preserve">Individual Pay &amp; Spec Fin Sum, 2014.</t>
      </text>
    </comment>
    <comment authorId="0" ref="P24">
      <text>
        <t xml:space="preserve">Individual Pay &amp; Spec Fin Sum, 2015.</t>
      </text>
    </comment>
    <comment authorId="0" ref="K25">
      <text>
        <t xml:space="preserve">Individual Pay &amp; Spec Fin Sum, 2013,</t>
      </text>
    </comment>
    <comment authorId="0" ref="L25">
      <text>
        <t xml:space="preserve">Individual Pay &amp; Spec Fin Sum, 2013,</t>
      </text>
    </comment>
    <comment authorId="0" ref="M25">
      <text>
        <t xml:space="preserve">Individual Pay &amp; Spec Fin Sum, 2013,</t>
      </text>
    </comment>
    <comment authorId="0" ref="N25">
      <text>
        <t xml:space="preserve">Individual Pay &amp; Spec Fin Sum, 2013.</t>
      </text>
    </comment>
    <comment authorId="0" ref="O25">
      <text>
        <t xml:space="preserve">Individual Pay &amp; Spec Fin Sum, 2014.</t>
      </text>
    </comment>
    <comment authorId="0" ref="P25">
      <text>
        <t xml:space="preserve">Individual Pay &amp; Spec Fin Sum, 2015.</t>
      </text>
    </comment>
    <comment authorId="0" ref="K26">
      <text>
        <t xml:space="preserve">CRTC Individual Pay and Specialty Financial Summaries. </t>
      </text>
    </comment>
    <comment authorId="0" ref="L26">
      <text>
        <t xml:space="preserve">CRTC Individual Pay and Specialty Financial Summaries. </t>
      </text>
    </comment>
    <comment authorId="0" ref="M26">
      <text>
        <t xml:space="preserve">CRTC Individual Pay and Specialty Financial Summaries. 
</t>
      </text>
    </comment>
    <comment authorId="0" ref="N26">
      <text>
        <t xml:space="preserve">CRTC Individual Pay and Specialty Financial Summaries. 
</t>
      </text>
    </comment>
    <comment authorId="0" ref="O26">
      <text>
        <t xml:space="preserve">Individual Pay &amp; Spec Fin Sum, 2014</t>
      </text>
    </comment>
    <comment authorId="0" ref="P26">
      <text>
        <t xml:space="preserve">Individual Pay &amp; Spec Fin Sum, 2015</t>
      </text>
    </comment>
    <comment authorId="0" ref="L27">
      <text>
        <t xml:space="preserve">CRTC Individual Pay and Specialty Financial Summaries. </t>
      </text>
    </comment>
    <comment authorId="0" ref="M27">
      <text>
        <t xml:space="preserve">CRTC Individual Pay and Specialty Financial Summaries. </t>
      </text>
    </comment>
    <comment authorId="0" ref="N27">
      <text>
        <t xml:space="preserve">CRTC Individual Pay and Specialty Financial Summaries. </t>
      </text>
    </comment>
    <comment authorId="0" ref="O27">
      <text>
        <t xml:space="preserve">CRTC Individual Pay and Specialty Financial Summaries. </t>
      </text>
    </comment>
    <comment authorId="0" ref="P27">
      <text>
        <t xml:space="preserve">CRTC Individual Pay and Specialty Financial Summaries. </t>
      </text>
    </comment>
    <comment authorId="0" ref="M28">
      <text>
        <t xml:space="preserve">See fn 3 for explanation of ownership change. </t>
      </text>
    </comment>
    <comment authorId="0" ref="A33">
      <text>
        <t xml:space="preserve">Source: Statistics Canada, Table 3570001 - Television broadcasting industry, V32211503 Canada; Operating revenue, total; Pay and specialty television</t>
      </text>
    </comment>
    <comment authorId="0" ref="I33">
      <text>
        <t xml:space="preserve">LR:
CRTC Communications Monitoring Report 2008, Figure 4.3.2
2065 is the listed number</t>
      </text>
    </comment>
    <comment authorId="0" ref="J33">
      <text>
        <t xml:space="preserve">LR:
http://www.crtc.gc.ca/eng/publications/reports/BrAnalysis/psp2012/psp2012_1.htm</t>
      </text>
    </comment>
    <comment authorId="0" ref="K33">
      <text>
        <t xml:space="preserve">CRTC, Pay, Pay-Per view, VOD &amp; Specialty Services, 2010-2014. http://crtc.gc.ca/eng/publications/reports/BrAnalysis/psp2014/psp2014.htm</t>
      </text>
    </comment>
    <comment authorId="0" ref="L33">
      <text>
        <t xml:space="preserve">LR:
http://www.crtc.gc.ca/eng/publications/reports/BrAnalysis/psp2012/psp2012_1.htm</t>
      </text>
    </comment>
    <comment authorId="0" ref="M33">
      <text>
        <t xml:space="preserve">CRTC, Pay, Pay-Per view, VOD &amp; Specialty Services, 2010-2014. http://crtc.gc.ca/eng/publications/reports/BrAnalysis/psp2014/psp2014.htm</t>
      </text>
    </comment>
    <comment authorId="0" ref="N33">
      <text>
        <t xml:space="preserve">CRTC, Pay, Pay-Per view, VOD &amp; Specialty Services, 2010-2014. http://crtc.gc.ca/eng/publications/reports/BrAnalysis/psp2014/psp2014.htm</t>
      </text>
    </comment>
    <comment authorId="0" ref="O33">
      <text>
        <t xml:space="preserve">CRTC, Pay, Pay-Per view, VOD &amp; Specialty Services, 2010-2014. http://crtc.gc.ca/eng/publications/reports/BrAnalysis/psp2014/psp2014.htm</t>
      </text>
    </comment>
    <comment authorId="0" ref="P33">
      <text>
        <t xml:space="preserve">CRTC, Pay, Pay-Per view, VOD &amp; Specialty Services, 2011-2015. http://www.crtc.gc.ca/eng/publications/reports/branalysis/psp2015/psp2015.htm</t>
      </text>
    </comment>
    <comment authorId="0" ref="A34">
      <text>
        <t xml:space="preserve">Source: Statistics Canada: Table 3570001 - Television broadcasting industry, by North American Industry Classification System (NAICS), annually (V80997 Canada; Operating revenue, total; Private conventional television(1976 to 2013, Data: 38)</t>
      </text>
    </comment>
  </commentList>
</comments>
</file>

<file path=xl/comments10.xml><?xml version="1.0" encoding="utf-8"?>
<comments xmlns="http://schemas.openxmlformats.org/spreadsheetml/2006/main">
  <authors>
    <author/>
  </authors>
  <commentList>
    <comment authorId="0" ref="M4">
      <text>
        <t xml:space="preserve">LR:
PWC, Astral Valuation Abridged, 2012, p.25, excludes Astral's in-house advertising and online divisions PWC Astral Valuation Abridged, p.45</t>
      </text>
    </comment>
    <comment authorId="0" ref="M11">
      <text>
        <t xml:space="preserve">LR:
CRTC Individual Pay, Pay-Per-View, Video-on-Deman and Specialty Services Financial Summaries, 2008-2012</t>
      </text>
    </comment>
    <comment authorId="0" ref="M12">
      <text>
        <t xml:space="preserve">CRTC Individual Pay, Pay-Per-View, Video-on-Deman and Specialty Services Financial Summaries, 2008-2012</t>
      </text>
    </comment>
  </commentList>
</comments>
</file>

<file path=xl/comments11.xml><?xml version="1.0" encoding="utf-8"?>
<comments xmlns="http://schemas.openxmlformats.org/spreadsheetml/2006/main">
  <authors>
    <author/>
  </authors>
  <commentList>
    <comment authorId="0" ref="N3">
      <text>
        <t xml:space="preserve">Sum of OTA TV from CRTC Aggregate Annual Returns + CRTC BCE Pay &amp; Specialty Services Financial Summary (English + French), 2013. </t>
      </text>
    </comment>
    <comment authorId="0" ref="O3">
      <text>
        <t xml:space="preserve">BCE AR 2014, p. 68. </t>
      </text>
    </comment>
    <comment authorId="0" ref="M4">
      <text>
        <t xml:space="preserve">LR:
PWC, Astral Valuation Abridged, 2012, p.25, excludes Astral's in-house advertising and online divisions PWC Astral Valuation Abridged, p.45</t>
      </text>
    </comment>
    <comment authorId="0" ref="B9">
      <text>
        <t xml:space="preserve">Electrohome AR 1985, p. 10. </t>
      </text>
    </comment>
    <comment authorId="0" ref="M33">
      <text>
        <t xml:space="preserve">Dwayne Winseck:
Based on an estimate of 1.6 million subscribers at the end of 2012 versus 1.2 million at the end of 2011 and montly subscription rate of $8 (IHS Screen Digest, 2013).  </t>
      </text>
    </comment>
    <comment authorId="0" ref="N33">
      <text>
        <t xml:space="preserve">Based on an estimate of 2.25 million household subscribers in Canada. This is average of 1.6 million at end of 2012 and an estimate of 2.9 million users at end of 2013. The latter figure is a percentage of US Neflix subscriber numbers (32,712,000) at year end 2013 (Netflix Annual Report at p. 22) based on population, i.e. Canada's population is 9.1% of that of the US. Subscriber estimate multiplied by montly subscription rate of $8. </t>
      </text>
    </comment>
    <comment authorId="0" ref="O33">
      <text>
        <t xml:space="preserve">Based on an estimate of 3 million household subscribers in Canada. This is an average of an estimated 3.1 million subscribers at year end 2014 and 2.9 million users at the end of 2013 (http://www.nytimes.com/2015/02/12/arts/international/netflix-taps-into-a-growing-international-market.html?_r=0) . The latter figure is a percentage of US Netflix subscriber numbers (32,712,000) at year end 2013 based on population, i.e. Canada's population is 9.1% of that of the US. Subscriber estimate multiplied by am ARPU of $8.14 (Netflix Annual Report 2014, pp. 18&amp;22). Latter ARPU figure converted to CDN$ at rate of 1.11 based on average of beginning and end of 2014 CDN$/USD exchange rate and Bank of Canada 10 year currency converter online tool) (Netflix Annual Report 2015, pp. 17&amp;19). 
An alternative approach multiplies English-language households (10749736.3) * estimated subscribers in English-language Canada (39%) (MTM, 2015, The Rise of Netflix) + the number French-language households (3,583245.2) * estimated subscribers in French Language Canada (10%, CRTC, CMR 2014, p. 84 with 1% added for growth) = 4.55 million subscribers at year end 2014. Averaging this with 2.9 million subs at the end of 2013 yields 3.725 * $8.14 * 12 = $404.1 million. Parenthetically, this number corresponds to Canada's population relative to that of the U.S., i.e. 9.1%. As a portion of US subscribers on this basis, there would be 3.6 million subscribers. </t>
      </text>
    </comment>
    <comment authorId="0" ref="P33">
      <text>
        <t xml:space="preserve">Based on an estimate of 3,585,600 household subscribers in Canada. This is an average of an estimated 3.1 million subscribers at year end 2014 (http://www.nytimes.com/2015/02/12/arts/international/netflix-taps-into-a-growing-international-market.html?_r=0) and 4,071,000 users at the end of 2015. The latter figure is a percentage of US Neflix subscriber numbers (44,738,000) at year end 2015 based on population, i.e. Canada's population is 9.1% of that of the US. Subscriber estimate multiplied by ARPU of $8.15 (latter figure converted to CDN$ at rate of 1.275 based on average of beginning and end of 2015 CDN$/USD exchange rate and Bank of Canada 10 year currency converter online tool) (Netflix Annual Report 2015, pp. 17&amp;19). </t>
      </text>
    </comment>
    <comment authorId="0" ref="N34">
      <text>
        <t xml:space="preserve">Individual Pay &amp; Spec Fin Sum, 2013</t>
      </text>
    </comment>
    <comment authorId="0" ref="K39">
      <text>
        <t xml:space="preserve">CRTC Individual Pay and Specialty Financial Summaries. </t>
      </text>
    </comment>
    <comment authorId="0" ref="L42">
      <text>
        <t xml:space="preserve">CRTC Individual Pay and Specialty Financial Summaries. </t>
      </text>
    </comment>
    <comment authorId="0" ref="B43">
      <text>
        <t xml:space="preserve">CFCF, AR 1985, np.</t>
      </text>
    </comment>
    <comment authorId="0" ref="A47">
      <text>
        <t xml:space="preserve">Source: Statistics Canada, Table 3570001 - Television broadcasting industry, V32211503 Canada; Operating revenue, total; Pay and specialty television</t>
      </text>
    </comment>
    <comment authorId="0" ref="A48">
      <text>
        <t xml:space="preserve">Source: Statistics Canada: Table 3570001 - Television broadcasting industry, by North American Industry Classification System (NAICS), annually (V80997 Canada; Operating revenue, total; Private conventional television(1976 to 2013, Data: 38)</t>
      </text>
    </comment>
    <comment authorId="0" ref="A49">
      <text>
        <t xml:space="preserve">From 2011-2015, this is Netflix's revenues in Canada.</t>
      </text>
    </comment>
    <comment authorId="0" ref="M49">
      <text>
        <t xml:space="preserve">Dwayne Winseck:
Based on an estimate of 1.6 million subscribers at the end of 2012 versus 1.2 million at the end of 2011 and montly subscription rate of $8 (IHS Screen Digest, 2013).  </t>
      </text>
    </comment>
    <comment authorId="0" ref="N49">
      <text>
        <t xml:space="preserve">Based on an estimate of 2.25 million household subscribers in Canada. This is average of 1.6 million at end of 2012 and an estimate of 2.9 million users at end of 2013. The latter figure is a percentage of US Neflix subscriber numbers (32,712,000) at year end 2013 (Netflix Annual Report at p. 22) based on population, i.e. Canada's population is 9.1% of that of the US. Subscriber estimate multiplied by montly subscription rate of $8. </t>
      </text>
    </comment>
    <comment authorId="0" ref="O49">
      <text>
        <t xml:space="preserve">Based on an estimate of 3 million household subscribers in Canada. This is an average of an estimated 3.1 million subscribers at year end 2014 and 2.9 million users at the end of 2013 (http://www.nytimes.com/2015/02/12/arts/international/netflix-taps-into-a-growing-international-market.html?_r=0) . The latter figure is a percentage of US Netflix subscriber numbers (32,712,000) at year end 2013 based on population, i.e. Canada's population is 9.1% of that of the US. Subscriber estimate multiplied by am ARPU of $8.14 (Netflix Annual Report 2014, pp. 18&amp;22). Latter ARPU figure converted to CDN$ at rate of 1.11 based on average of beginning and end of 2014 CDN$/USD exchange rate and Bank of Canada 10 year currency converter online tool) (Netflix Annual Report 2015, pp. 17&amp;19). 
An alternative approach multiplies English-language households (10749736.3) * estimated subscribers in English-language Canada (39%) (MTM, 2015, The Rise of Netflix) + the number French-language households (3,583245.2) * estimated subscribers in French Language Canada (10%, CRTC, CMR 2014, p. 84 with 1% added for growth) = 4.55 million subscribers at year end 2014. Averaging this with 2.9 million subs at the end of 2013 yields 3.725 * $8.14 * 12 = $404.1 million. Parenthetically, this number corresponds to Canada's population relative to that of the U.S., i.e. 9.1%. As a portion of US subscribers on this basis, there would be 3.6 million subscribers. </t>
      </text>
    </comment>
    <comment authorId="0" ref="P49">
      <text>
        <t xml:space="preserve">Based on an estimate of 3,585,600 household subscribers in Canada. This is an average of an estimated 3.1 million subscribers at year end 2014 (http://www.nytimes.com/2015/02/12/arts/international/netflix-taps-into-a-growing-international-market.html?_r=0) and 4,071,000 users at the end of 2015. The latter figure is a percentage of US Neflix subscriber numbers (44,738,000) at year end 2015 based on population, i.e. Canada's population is 9.1% of that of the US. Subscriber estimate multiplied by ARPU of $8.15 (latter figure converted to CDN$ at rate of 1.275 based on average of beginning and end of 2015 CDN$/USD exchange rate and Bank of Canada 10 year currency converter online tool) (Netflix Annual Report 2015, pp. 17&amp;19). </t>
      </text>
    </comment>
  </commentList>
</comments>
</file>

<file path=xl/comments12.xml><?xml version="1.0" encoding="utf-8"?>
<comments xmlns="http://schemas.openxmlformats.org/spreadsheetml/2006/main">
  <authors>
    <author/>
  </authors>
  <commentList>
    <comment authorId="0" ref="A49">
      <text>
        <t xml:space="preserve">From 2011-2015, this is Netflix's revenues in Canada.</t>
      </text>
    </comment>
  </commentList>
</comments>
</file>

<file path=xl/comments13.xml><?xml version="1.0" encoding="utf-8"?>
<comments xmlns="http://schemas.openxmlformats.org/spreadsheetml/2006/main">
  <authors>
    <author/>
  </authors>
  <commentList>
    <comment authorId="0" ref="J3">
      <text>
        <t xml:space="preserve">LR:
CRTC BCE Radio Aggregate Annual Report, 2011</t>
      </text>
    </comment>
    <comment authorId="0" ref="K3">
      <text>
        <t xml:space="preserve">LR:
CRTC BCE Radio Aggregate Annual Report, 2012
</t>
      </text>
    </comment>
    <comment authorId="0" ref="L3">
      <text>
        <t xml:space="preserve">LR:
CRTC BCE Radio Aggregate Annual Report, 2013</t>
      </text>
    </comment>
    <comment authorId="0" ref="M3">
      <text>
        <t xml:space="preserve">CRTC BCE Radio Aggregate Annual Report, 2014.</t>
      </text>
    </comment>
    <comment authorId="0" ref="N3">
      <text>
        <t xml:space="preserve">CRTC BCE Radio Aggregate Annual Report, 2015.</t>
      </text>
    </comment>
    <comment authorId="0" ref="G4">
      <text>
        <t xml:space="preserve">CRTC BPMR 2006, p. 14.</t>
      </text>
    </comment>
    <comment authorId="0" ref="H4">
      <text>
        <t xml:space="preserve">LR:
CRTC Aggregate Annual Report, 2008; sum of Astral Eng and French revenue</t>
      </text>
    </comment>
    <comment authorId="0" ref="I4">
      <text>
        <t xml:space="preserve">LR:
CRTC Aggregate Annual Report, 2010; sum of Astral Eng and French revenue</t>
      </text>
    </comment>
    <comment authorId="0" ref="J4">
      <text>
        <t xml:space="preserve">LR:
CRTC Aggregate Annual Report, 2011; sum of Astral Eng and French revenue</t>
      </text>
    </comment>
    <comment authorId="0" ref="K4">
      <text>
        <t xml:space="preserve">LR:
Astral Annual Report, 2012</t>
      </text>
    </comment>
    <comment authorId="0" ref="F5">
      <text>
        <t xml:space="preserve">CRTC, BPMR 2001, p. 5.</t>
      </text>
    </comment>
    <comment authorId="0" ref="G5">
      <text>
        <t xml:space="preserve">CRTC BPMR 2006, p. 14.</t>
      </text>
    </comment>
    <comment authorId="0" ref="F6">
      <text>
        <t xml:space="preserve">CRTC, BPMR 2001, p. 5.</t>
      </text>
    </comment>
    <comment authorId="0" ref="B7">
      <text>
        <t xml:space="preserve">Estimate based on average rate of growth between 1984-1988 for the three closest comparable companies.</t>
      </text>
    </comment>
    <comment authorId="0" ref="C7">
      <text>
        <t xml:space="preserve">Okanagan Skeena Group, AR 1989, p. 6. Estimate based on revenue split between cable and broadcasting (52.8%/47.2%).</t>
      </text>
    </comment>
    <comment authorId="0" ref="D7">
      <text>
        <t xml:space="preserve">Okanagan Skeena Group, AR 1992, p.5. Estimate based on even splt of broadcast revenue between radio and tv. </t>
      </text>
    </comment>
    <comment authorId="0" ref="E7">
      <text>
        <t xml:space="preserve">Okanagan Skeena Group, AR 1992, p.5. Estimate based on even splt of broadcast revenue between radio and tv. </t>
      </text>
    </comment>
    <comment authorId="0" ref="H9">
      <text>
        <t xml:space="preserve">LR:
CRTC CTVglobalmedia Aggregate Annual Report, 2008</t>
      </text>
    </comment>
    <comment authorId="0" ref="I9">
      <text>
        <t xml:space="preserve">LR:
CRTC CTVglobalmedia Aggregate Annual Report, 2010</t>
      </text>
    </comment>
    <comment authorId="0" ref="F11">
      <text>
        <t xml:space="preserve">CHUM, AR 2000, p. 51. </t>
      </text>
    </comment>
    <comment authorId="0" ref="G11">
      <text>
        <t xml:space="preserve">CHUM AR 2005, p. 27.</t>
      </text>
    </comment>
    <comment authorId="0" ref="H12">
      <text>
        <t xml:space="preserve">LR:
CRTC CBC Aggregate Annual Report, 2008; sum of Eng and French revenue</t>
      </text>
    </comment>
    <comment authorId="0" ref="I12">
      <text>
        <t xml:space="preserve">LR:
CRTC CBC Aggregate Annual Report, 2010; sum of Eng and French revenue</t>
      </text>
    </comment>
    <comment authorId="0" ref="J12">
      <text>
        <t xml:space="preserve">LR:
CRTC CBC Aggregate Annual Report, 2011; sum of Eng and French revenue</t>
      </text>
    </comment>
    <comment authorId="0" ref="K12">
      <text>
        <t xml:space="preserve">LR:
CRTC CBC Aggregate Annual Report, 2012; sum of Eng and French revenue</t>
      </text>
    </comment>
    <comment authorId="0" ref="L12">
      <text>
        <t xml:space="preserve">Dwayne Winseck:
CBC A/R 2012-2013, p.84.</t>
      </text>
    </comment>
    <comment authorId="0" ref="M12">
      <text>
        <t xml:space="preserve">CRTC CBC TV Aggregate Annual Return, 2014.</t>
      </text>
    </comment>
    <comment authorId="0" ref="N12">
      <text>
        <t xml:space="preserve">CRTC CBC French and English language Radio
 Aggregate Annual Returns, 2015.</t>
      </text>
    </comment>
    <comment authorId="0" ref="F13">
      <text>
        <t xml:space="preserve">Rogers, AR 2001, p. 33.</t>
      </text>
    </comment>
    <comment authorId="0" ref="G13">
      <text>
        <t xml:space="preserve">LR:
Rogers Annual Report, 2004 p.42
</t>
      </text>
    </comment>
    <comment authorId="0" ref="H13">
      <text>
        <t xml:space="preserve">LR:
CRTC Rogers Aggregate Annual Report, 2008</t>
      </text>
    </comment>
    <comment authorId="0" ref="I13">
      <text>
        <t xml:space="preserve">LR:
CRTC Rogers Aggregate Annual Report, 2010</t>
      </text>
    </comment>
    <comment authorId="0" ref="J13">
      <text>
        <t xml:space="preserve">LR:
CRTC Rogers Aggregate Annual Report, 2011</t>
      </text>
    </comment>
    <comment authorId="0" ref="K13">
      <text>
        <t xml:space="preserve">LR:
CRTC Rogers Aggregate Annual Report, 2012</t>
      </text>
    </comment>
    <comment authorId="0" ref="L13">
      <text>
        <t xml:space="preserve">LR:
CRTC Rogers Aggregate Annual Report, 2013
</t>
      </text>
    </comment>
    <comment authorId="0" ref="M13">
      <text>
        <t xml:space="preserve">CRTC Rogers TV Aggregate Annual Returns, 2014.</t>
      </text>
    </comment>
    <comment authorId="0" ref="N13">
      <text>
        <t xml:space="preserve">CRTC Rogers TV Aggregate Annual Returns, 2015.</t>
      </text>
    </comment>
    <comment authorId="0" ref="B14">
      <text>
        <t xml:space="preserve">Maclean Hunter AR 1991, p. 65. TV and Radio revenues split 2/3rds and 1/3rd, respectively.</t>
      </text>
    </comment>
    <comment authorId="0" ref="C14">
      <text>
        <t xml:space="preserve">Maclean Hunter AR 1991, p. 65. TV and Radio revenues split 2/3rds and 1/3rd, respectively.</t>
      </text>
    </comment>
    <comment authorId="0" ref="B15">
      <text>
        <t xml:space="preserve">Selkirk, AR 1985, p. 25.</t>
      </text>
    </comment>
    <comment authorId="0" ref="C15">
      <text>
        <t xml:space="preserve">Selkirk, AR 1988, np (segmented info). Broadcast revenue split between tv and radio in same proportion as 1984, when both segments were identified separately, i.e. 79.8% / 20.2%.</t>
      </text>
    </comment>
    <comment authorId="0" ref="C16">
      <text>
        <t xml:space="preserve">Shaw, AR 1988, p. 17. </t>
      </text>
    </comment>
    <comment authorId="0" ref="F16">
      <text>
        <t xml:space="preserve">Shaw divides company into two, with Shaw providing cable, internet access , telecom and satellite distribution while Corus operates media (radio, pay and specialty tv).</t>
      </text>
    </comment>
    <comment authorId="0" ref="G16">
      <text>
        <t xml:space="preserve">Corus AR 2005, p. 25.</t>
      </text>
    </comment>
    <comment authorId="0" ref="H16">
      <text>
        <t xml:space="preserve">Corus AR 2008, p. 23. </t>
      </text>
    </comment>
    <comment authorId="0" ref="I16">
      <text>
        <t xml:space="preserve">Corus AR 2010, p. 14.</t>
      </text>
    </comment>
    <comment authorId="0" ref="J16">
      <text>
        <t xml:space="preserve">Corus AR 2012, p. 19.</t>
      </text>
    </comment>
    <comment authorId="0" ref="K16">
      <text>
        <t xml:space="preserve">Corus AR 2012, p. 19.</t>
      </text>
    </comment>
    <comment authorId="0" ref="L16">
      <text>
        <t xml:space="preserve">Corus AR 2013, p. 21.
</t>
      </text>
    </comment>
    <comment authorId="0" ref="N16">
      <text>
        <t xml:space="preserve">Corus AR 2015, p.12</t>
      </text>
    </comment>
    <comment authorId="0" ref="F17">
      <text>
        <t xml:space="preserve">CRTC, BPMR 2001, p. 5.</t>
      </text>
    </comment>
    <comment authorId="0" ref="F19">
      <text>
        <t xml:space="preserve">CRTC, BPMR 2001, p. 5.
</t>
      </text>
    </comment>
    <comment authorId="0" ref="G19">
      <text>
        <t xml:space="preserve">CRTC BPMR 2006, p. 14.</t>
      </text>
    </comment>
    <comment authorId="0" ref="H19">
      <text>
        <t xml:space="preserve">LR:
CRTC NewCap Aggregate Annual Returns, 2008</t>
      </text>
    </comment>
    <comment authorId="0" ref="I19">
      <text>
        <t xml:space="preserve">LR:
CRTC NewCap Aggregate Annual Returns, 2010</t>
      </text>
    </comment>
    <comment authorId="0" ref="J19">
      <text>
        <t xml:space="preserve">LR:
CRTC NewCap Aggregate Annual Returns, 2011</t>
      </text>
    </comment>
    <comment authorId="0" ref="K19">
      <text>
        <t xml:space="preserve">LR:
CRTC NewCap Aggregate Annual Returns, 2012</t>
      </text>
    </comment>
    <comment authorId="0" ref="L19">
      <text>
        <t xml:space="preserve">LR:
CRTC NewCap Aggregate Annual Returns, 2013</t>
      </text>
    </comment>
    <comment authorId="0" ref="N19">
      <text>
        <t xml:space="preserve">CRTC NewCap Aggregate Annual Returns, 2015</t>
      </text>
    </comment>
    <comment authorId="0" ref="H21">
      <text>
        <t xml:space="preserve">LR:
CRTC Cogeco Aggregate Annual Report, 2008</t>
      </text>
    </comment>
    <comment authorId="0" ref="I21">
      <text>
        <t xml:space="preserve">LR:
CRTC Cogeco Aggregate Annual Report, 2010</t>
      </text>
    </comment>
    <comment authorId="0" ref="J21">
      <text>
        <t xml:space="preserve">LR:
CRTC Cogeco Aggregate Annual Report, 2011</t>
      </text>
    </comment>
    <comment authorId="0" ref="K21">
      <text>
        <t xml:space="preserve">LR:
CRTC Cogeco Aggregate Annual Report, 2012</t>
      </text>
    </comment>
    <comment authorId="0" ref="L21">
      <text>
        <t xml:space="preserve">LR:
CRTC Cogeco Aggregate Annual Report, 2013</t>
      </text>
    </comment>
    <comment authorId="0" ref="M21">
      <text>
        <t xml:space="preserve">CRTC Cogeco Aggregate Annual Report, 2014.</t>
      </text>
    </comment>
    <comment authorId="0" ref="N21">
      <text>
        <t xml:space="preserve">CRTC Cogeco Aggregate Annual Report, 2015.</t>
      </text>
    </comment>
    <comment authorId="0" ref="G22">
      <text>
        <t xml:space="preserve">CRTC BPMR 2006, p. 14.</t>
      </text>
    </comment>
    <comment authorId="0" ref="M22">
      <text>
        <t xml:space="preserve">Estimates for small radio stations based on CAGR (2009-2013) of 1.8% as reported in CRTC's CMR 2014, p. 40. </t>
      </text>
    </comment>
    <comment authorId="0" ref="N22">
      <text>
        <t xml:space="preserve">Estimates for small radio stations based on CAGR (2010-2014) of 1.3% as reported in CRTC's CMR 2015, p. 44. </t>
      </text>
    </comment>
    <comment authorId="0" ref="F23">
      <text>
        <t xml:space="preserve">CRTC, BPMR 2001, p. 5.</t>
      </text>
    </comment>
    <comment authorId="0" ref="G23">
      <text>
        <t xml:space="preserve">CRTC BPMR 2006, p. 14.
</t>
      </text>
    </comment>
    <comment authorId="0" ref="N23">
      <text>
        <t xml:space="preserve">Estimates for small radio stations based on CAGR (2010-2014) of 1.3% as reported in CRTC's CMR 2015, p. 44. </t>
      </text>
    </comment>
    <comment authorId="0" ref="F24">
      <text>
        <t xml:space="preserve">CRTC, BPMR 2001, p. 5.</t>
      </text>
    </comment>
    <comment authorId="0" ref="G24">
      <text>
        <t xml:space="preserve">CRTC BPMR 2006, p. 14.</t>
      </text>
    </comment>
    <comment authorId="0" ref="N24">
      <text>
        <t xml:space="preserve">Estimates for small radio stations based on CAGR (2010-2014) of 1.3% as reported in CRTC's CMR 2015, p. 44. </t>
      </text>
    </comment>
    <comment authorId="0" ref="F25">
      <text>
        <t xml:space="preserve">CRTC, BPMR 2001, p. 5.
</t>
      </text>
    </comment>
    <comment authorId="0" ref="G25">
      <text>
        <t xml:space="preserve">CRTC BPMR 2006, p. 14.</t>
      </text>
    </comment>
    <comment authorId="0" ref="N25">
      <text>
        <t xml:space="preserve">Estimates for small radio stations based on CAGR (2010-2014) of 1.3% as reported in CRTC's CMR 2015, p. 44. </t>
      </text>
    </comment>
    <comment authorId="0" ref="N29">
      <text>
        <t xml:space="preserve">CRTC Commercial Radio Financial Summary, 2011-2015.</t>
      </text>
    </comment>
    <comment authorId="0" ref="A30">
      <text>
        <t xml:space="preserve">Includes all revenues from private commercial radio stations and public + non-commercial radio stations. Sources: Statistics Canada Table 3570002 - Radio broadcasting industry, by North American Industry Classification System (NAICS), Canada, provinces, territories and selected census metropolitan areas, annually  (v41617222 Canada; Operating revenue, total (Dollars); Private radio broadcasting + v41617223 Canada; Operating revenue, total (Dollars); Public and non-commercial radio broadcasting) and estimates for CBC annual appropriation before 1998 from its Annual Reports. </t>
      </text>
    </comment>
    <comment authorId="0" ref="M30">
      <text>
        <t xml:space="preserve">CRTC, CMR 2015, p. 38 + CBC annual appropriation from CBC AR 201</t>
      </text>
    </comment>
    <comment authorId="0" ref="N30">
      <text>
        <t xml:space="preserve">CRTC Commercial Radio Financial Summary, 2011-2015 + CBC Annual Parliamentary Appropriation.</t>
      </text>
    </comment>
  </commentList>
</comments>
</file>

<file path=xl/comments14.xml><?xml version="1.0" encoding="utf-8"?>
<comments xmlns="http://schemas.openxmlformats.org/spreadsheetml/2006/main">
  <authors>
    <author/>
  </authors>
  <commentList>
    <comment authorId="0" ref="B2">
      <text>
        <t xml:space="preserve">CBC AR 2014-2015, p.73.</t>
      </text>
    </comment>
    <comment authorId="0" ref="H2">
      <text>
        <t xml:space="preserve">CRTC CBC French and English language TV Aggregate Annual Returns, 2015.CRTC CBC French and English language TV Aggregate Annual Returns, 2015.</t>
      </text>
    </comment>
    <comment authorId="0" ref="B3">
      <text>
        <t xml:space="preserve">CBC AR 2013-2014, p. 59.</t>
      </text>
    </comment>
    <comment authorId="0" ref="E3">
      <text>
        <t xml:space="preserve">CRTC Aggregate AR.</t>
      </text>
    </comment>
    <comment authorId="0" ref="B4">
      <text>
        <t xml:space="preserve">CBC AR 2012-2013, p. 78.</t>
      </text>
    </comment>
    <comment authorId="0" ref="B5">
      <text>
        <t xml:space="preserve">CBC AR 2012-2013, p. 78.</t>
      </text>
    </comment>
    <comment authorId="0" ref="B6">
      <text>
        <t xml:space="preserve">CBC, AR 2010-2011, p. 44.</t>
      </text>
    </comment>
    <comment authorId="0" ref="B7">
      <text>
        <t xml:space="preserve">CBC, AR 2010-2011, p. 44.</t>
      </text>
    </comment>
    <comment authorId="0" ref="B8">
      <text>
        <t xml:space="preserve">CBC AR 2008-2009, vol. 2, p. 31.</t>
      </text>
    </comment>
    <comment authorId="0" ref="B9">
      <text>
        <t xml:space="preserve">CBC AR 2003-2004, p. 51</t>
      </text>
    </comment>
    <comment authorId="0" ref="B10">
      <text>
        <t xml:space="preserve">CBC AR 2000-2001, 46.</t>
      </text>
    </comment>
    <comment authorId="0" ref="H10">
      <text>
        <t xml:space="preserve">CBC, AR 2000-2001, p. 46.</t>
      </text>
    </comment>
    <comment authorId="0" ref="B11">
      <text>
        <t xml:space="preserve">CBC AR 1996-1997, p. 54.</t>
      </text>
    </comment>
  </commentList>
</comments>
</file>

<file path=xl/comments15.xml><?xml version="1.0" encoding="utf-8"?>
<comments xmlns="http://schemas.openxmlformats.org/spreadsheetml/2006/main">
  <authors>
    <author/>
  </authors>
  <commentList>
    <comment authorId="0" ref="E3">
      <text>
        <t xml:space="preserve">Dwayne Winseck:
Torstar Annual Report 1996, p. 20.</t>
      </text>
    </comment>
    <comment authorId="0" ref="F3">
      <text>
        <t xml:space="preserve">Dwayne Winseck:
Torstar Annual Report 2000, p. 21.</t>
      </text>
    </comment>
    <comment authorId="0" ref="G3">
      <text>
        <t xml:space="preserve">Torstar Annual Report 2009, p. 71 - printing revenues estimated @ about 7.3% based on totals stated for 2011 and 2012 in Torstar AR 2013, p. 12.</t>
      </text>
    </comment>
    <comment authorId="0" ref="H3">
      <text>
        <t xml:space="preserve">Dwayne Winseck:
Torstar Annual Report 2009, p. 71 - printing revenues estimated @ about 7.3% based on totals stated for 2011 and 2012 in Torstar AR 2013, p. 12.</t>
      </text>
    </comment>
    <comment authorId="0" ref="I3">
      <text>
        <t xml:space="preserve">Torstar, AR 2011, p. 100.</t>
      </text>
    </comment>
    <comment authorId="0" ref="J3">
      <text>
        <t xml:space="preserve">Torstar, AR 2011, p. 11 - printing revenues estimated @ about 7.3% based on totals stated for 2011 and 2012 in Torstar AR 2013, p. 12.</t>
      </text>
    </comment>
    <comment authorId="0" ref="K3">
      <text>
        <t xml:space="preserve">Dwayne Winseck:
Torstar Annual Report 2000, p. 18.</t>
      </text>
    </comment>
    <comment authorId="0" ref="L3">
      <text>
        <t xml:space="preserve">Torstar, AR 2013, p. 12 - printing revenues. </t>
      </text>
    </comment>
    <comment authorId="0" ref="M3">
      <text>
        <t xml:space="preserve">Torstar, AR 2014, p. 49 - printing revenues. </t>
      </text>
    </comment>
    <comment authorId="0" ref="N3">
      <text>
        <t xml:space="preserve">Torstar, AR 2015, p. 55.</t>
      </text>
    </comment>
    <comment authorId="0" ref="I4">
      <text>
        <t xml:space="preserve">Dwayne Winseck:
Postmedia Annual Report 2011, p. 10. </t>
      </text>
    </comment>
    <comment authorId="0" ref="J4">
      <text>
        <t xml:space="preserve">Dwayne Winseck:
Postmedia Annual Report 2011, p. 10. </t>
      </text>
    </comment>
    <comment authorId="0" ref="K4">
      <text>
        <t xml:space="preserve">Dwayne Winseck:
Postmedia Annual Report pp. 58 and 75. Revenues decrease between 2011 and 2012 reflects two things: (1) sale of of Lower Mainland Publishing Group, Victoria Times Colonist and Vancouver Island Newspaper Group, to Glacier Media in November 2011 and (2) a decline of $67 million in general. </t>
      </text>
    </comment>
    <comment authorId="0" ref="L4">
      <text>
        <t xml:space="preserve">Postmedia, AR 2013, p. 63.</t>
      </text>
    </comment>
    <comment authorId="0" ref="M4">
      <text>
        <t xml:space="preserve">Postmedia, AR 2014, p. 60.</t>
      </text>
    </comment>
    <comment authorId="0" ref="N4">
      <text>
        <t xml:space="preserve">Postmedia, AR 2015, p. 14. Based on textual notes in the AR (pp. 10, 15) indicating that y-o-y revenue fell 18% for advertising, 20.2% ($9.7m) for subscriptions, and 1.5% digital, while the small "other" category remained basically unchanged. I have estimated that Postmedia's revenues for 2015 before it acquired Quebecor's Sun newspapers on April 13 and other properties would have been roughly $595,652,000. The difference between that and reported revenues for the year of $750,283,000 = $154,631,000 - roughly the contribution made by the Sun papers to Postmedia's bottom line in the roughly 1/3rd of a year it owned the papers in its fiscal 2015 year. Multiply that figure by 3 and we can estimate the annual revenues of the Sun papers as having been roughly $463.9 million for 2015.</t>
      </text>
    </comment>
    <comment authorId="0" ref="G5">
      <text>
        <t xml:space="preserve">Dwayne Winseck:
Canwest Annual Report 2004, p. 15.</t>
      </text>
    </comment>
    <comment authorId="0" ref="H5">
      <text>
        <t xml:space="preserve">Dwayne Winseck:
Canwest Annual Report 2009, p. 13.</t>
      </text>
    </comment>
    <comment authorId="0" ref="E7">
      <text>
        <t xml:space="preserve">Dwayne Winseck:
Hollinger Annual Report 1997, p. 28.</t>
      </text>
    </comment>
    <comment authorId="0" ref="F7">
      <text>
        <t xml:space="preserve">Dwayne Winseck:
Hollingers Annual Report 2000, p. 39. Hollinger acquired most of the remaining stock in Southam that it did not already own in 1999, giving it 97% ownership stake in the company (Annual Report 2000, p. 31). Hollinger sold the Southam papers to Canwest in November 2000.</t>
      </text>
    </comment>
    <comment authorId="0" ref="B8">
      <text>
        <t xml:space="preserve">LR:
Southam Annual Report, 1988 p. 49</t>
      </text>
    </comment>
    <comment authorId="0" ref="C8">
      <text>
        <t xml:space="preserve">LR:
Southam Annual Report, 1988 p. 49
</t>
      </text>
    </comment>
    <comment authorId="0" ref="D8">
      <text>
        <t xml:space="preserve">LR:
Southam Annual Report, 1996 p. 35</t>
      </text>
    </comment>
    <comment authorId="0" ref="E8">
      <text>
        <t xml:space="preserve">LR:
Southam Annual Report, 1996 p. 35</t>
      </text>
    </comment>
    <comment authorId="0" ref="F9">
      <text>
        <t xml:space="preserve">Dwayne Winseck:
Quebecor Annual Report 2000, p. 49.</t>
      </text>
    </comment>
    <comment authorId="0" ref="G9">
      <text>
        <t xml:space="preserve">Dwayne Winseck:
Quebecor Annual Report 2004, p. 68.</t>
      </text>
    </comment>
    <comment authorId="0" ref="H9">
      <text>
        <t xml:space="preserve">Dwayne Winseck:
Quebecor Annual Report 2008, p. 75.</t>
      </text>
    </comment>
    <comment authorId="0" ref="I9">
      <text>
        <t xml:space="preserve">Dwayne Winseck:
Quebecor Annual Report 2010, p. 9.</t>
      </text>
    </comment>
    <comment authorId="0" ref="J9">
      <text>
        <t xml:space="preserve">Dwayne Winseck:
Quebecor Annual Report p. 79.</t>
      </text>
    </comment>
    <comment authorId="0" ref="K9">
      <text>
        <t xml:space="preserve">Dwayne Winseck:
Quebecor Annual Report p. 79.</t>
      </text>
    </comment>
    <comment authorId="0" ref="L9">
      <text>
        <t xml:space="preserve">In December 2013, Quebecor restated revenues in its 2013 annual report "in connection with [its newspaper division's operations] Sun Media as of December 31, 2013 and comparative years to reflect the sale of the 74 Quebec weeklies pursuant to the TC trransaction" (Quebecor, AR 2013, p. 37). Consequently, the company reduced its previously reported revenues for 2011 and 2012 by $85 million. Given that the sale was still pending regulatory approval by the Competition Bureau and being published by Sun Media, the figure reported here adds $85 million to the figure reported in Quebecor's Annual Report, p. 2.</t>
      </text>
    </comment>
    <comment authorId="0" ref="M9">
      <text>
        <t xml:space="preserve">Quebecor Financial Review 2014, p. 17. $85 million subtracted from previous year to reflect sale of 74 Quebec weeklies to Transcontinental and which was approved in 2013. Excluding the effects of that transaction, revenues for newspapers decreased $16.1 million over 2014. </t>
      </text>
    </comment>
    <comment authorId="0" ref="N9">
      <text>
        <t xml:space="preserve">Estimate based on 11.7 y-o-y decline in revenues (same as Postmedia) + textual notes in the Postmedia, AR 2015, pp. 10, 14 and 15 discussing that company's acquisition of Sun papers. Based on these notes, I have estimated the revenue of the Sun papers as having been roughly $463.9 million for 2015. </t>
      </text>
    </comment>
    <comment authorId="0" ref="B11">
      <text>
        <t xml:space="preserve">Maclean-Hunter, AR 1991, p. 65</t>
      </text>
    </comment>
    <comment authorId="0" ref="C11">
      <text>
        <t xml:space="preserve">Maclean-Hunter, AR 1991, p. 65</t>
      </text>
    </comment>
    <comment authorId="0" ref="D12">
      <text>
        <t xml:space="preserve">TC, AR, 1996, p. 19. Magazine / newspaper revenue split roughly 66.6/33.3. TC Annual Report 2000, p. 21.</t>
      </text>
    </comment>
    <comment authorId="0" ref="E12">
      <text>
        <t xml:space="preserve">TC, AR, 1996, p. 19. Magazine / newspaper revenue split roughly 66.6/33.3. TC Annual Report 2000, p. 21.</t>
      </text>
    </comment>
    <comment authorId="0" ref="F12">
      <text>
        <t xml:space="preserve">TC Annual Report 2000, p. 13 comments that it accounts for 1/3rd of the community newspaper market in Quebec. Estimate based on multiplying total $ of community newspapers in Canada ($810.6, CNA) by QC population of just under 24%. </t>
      </text>
    </comment>
    <comment authorId="0" ref="G12">
      <text>
        <t xml:space="preserve">TC Annual Report 2004, p. 39 for Media Sector revenues and AR 2011, p. 17 for indication that newspapers account for 36% of media segment revenue. Acquisition of Optipress newspapers in 2004 added $25 million to media sector, bringing it to approximately the level where newspaper revenues accounted for about 36% of Media Sector revenues, as per later commentary (no significant acquisitions from here til 2013 (Metro Montreal) and following year after acquisition of Quebecor's community papers in Quebec at end of 2013. 10 daily and 2 weekly Canwest papers in Atlantic provinces and Saskatchewan acquired in 2002 (TC, AR 2003, p. 19). This plus addition of two smaller papers in Atlantic provinces added $85 million to 2003 revenues. Prior to these additions, newspaper revenues = an estimated 15% of TC's Media Sector revenues (TC, AR 2003, p. 39). </t>
      </text>
    </comment>
    <comment authorId="0" ref="H12">
      <text>
        <t xml:space="preserve">Annual Report 2009, p. 43 for Media Sector revenues and AR 2011, p. 17 for indication that newspapers account for 36% of media segment revenue.</t>
      </text>
    </comment>
    <comment authorId="0" ref="I12">
      <text>
        <t xml:space="preserve">Annual Report 2011, pp. 17-19 notes that newspapers account for 36% of media segment revenues of $608.3 million.</t>
      </text>
    </comment>
    <comment authorId="0" ref="J12">
      <text>
        <t xml:space="preserve">Annual Report 2011, pp. 17-19 notes that newspapers account for 36% of media segment revenues of $612.4 million.</t>
      </text>
    </comment>
    <comment authorId="0" ref="K12">
      <text>
        <t xml:space="preserve">Annual Report 2012, p. 28 for Media Sector revenues and AR 2011, p. 17 for indication that newspapers account for 36% of media segment revenue.</t>
      </text>
    </comment>
    <comment authorId="0" ref="L12">
      <text>
        <t xml:space="preserve">Annual Report 2012, p. 28 for Media Sector revenues and AR 2011, p. 17 for indication that newspapers account for 36% of media segment revenue. Losses offset by purchase of outstanding stake in Metro Montreal.  End of 2013 agreed to buy all of Quebecor's community newspapers and associated websites in Quebec (TC, AR 2013, p. 23). </t>
      </text>
    </comment>
    <comment authorId="0" ref="M12">
      <text>
        <t xml:space="preserve">Estimate based on comments in TC AR that revenues fell $17 million for media sector primarily because of lower advertising revenue in newspapers and magazines. That amount divided equally between the two. Losses offset by acquisition of 74 Quebec weeklies from Quebecor at end of 2013, which Quebecor indicated as representing $85 million in that company's revenues (Transcontinental, AR 2014, p. 24; Quebecor Financial Review 2014, p. 17). Another way to see this is that prior to acquiring the weeklies from Quebecor, newspapers accounted for 36% of TC's revenues. Adding the $85 million referred to above to the 2013 revenues = roughly 48% of TC's media sector revenues. Applying that to 2014 revenues yields $341.2 million, i.e. an amount similar to the estimate indicated here. </t>
      </text>
    </comment>
    <comment authorId="0" ref="N12">
      <text>
        <t xml:space="preserve">Transcontinental, AR 2015, p. 27 observes that revenues for the media sector, of which newspapers are a part, were down $80.8 but largely offset by growth in newspaper revenues of $63.3 million. This figure added to the previous year's figure, after it had been reduced by 11%, i.e. the rate of decline in revenue Postmedia observed.</t>
      </text>
    </comment>
    <comment authorId="0" ref="A13">
      <text>
        <t xml:space="preserve">Estimate uses share of average daily circulation as a proxy for the Globe and Mail's share of ALL newspaper revenues.  After the 'great sell off' of its dailies in 1995 and 1996, with a few others between the latter year and 2001, estimates for Globe and Mail revenues use the method just described.</t>
      </text>
    </comment>
    <comment authorId="0" ref="B13">
      <text>
        <t xml:space="preserve">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t>
      </text>
    </comment>
    <comment authorId="0" ref="C13">
      <text>
        <t xml:space="preserve">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
</t>
      </text>
    </comment>
    <comment authorId="0" ref="D13">
      <text>
        <t xml:space="preserve">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t>
      </text>
    </comment>
    <comment authorId="0" ref="E13">
      <text>
        <t xml:space="preserve">Estimate splits Thomson's 12.3% circulation share between the Globe and Mail (6.5%, based on published figures for its circulation in the CNA's report for the year 2000) and the other 8 dailies that Thomson continues to own after the 'great sell off' of 27 dailies in 1995 and 1996 (5.7%).</t>
      </text>
    </comment>
    <comment authorId="0" ref="F15">
      <text>
        <t xml:space="preserve">Dwayne Winseck:
BCE Annual Report 2000, p. 24. Newspaper revenue is residual after revenues for Bell Globemedia TV operations (CTV and pay/specialty channels) are accounted for. </t>
      </text>
    </comment>
    <comment authorId="0" ref="G15">
      <text>
        <t xml:space="preserve">Dwayne Winseck:
BCE Annual Report 2004, p. 55. Newspaper revenue is residue after revenues for Bell Globemedia TV operations (CTV and pay/specialty channels) are accounted for. </t>
      </text>
    </comment>
    <comment authorId="0" ref="A16">
      <text>
        <t xml:space="preserve">Dwayne Winseck:
Estimate uses share of average daily circulation as a proxy for share of all newspaper revenues. </t>
      </text>
    </comment>
    <comment authorId="0" ref="N16">
      <text>
        <t xml:space="preserve">In March 2015, Gesca sold 5 of its French language papers in Quebec to the newly formed Groupe Capitales Médias: Le Soleil of Quebec, The Daily Saguenay, Le Nouvelliste of Trois-Rivières, La Tribune de Sherbrooke and La Voix de l'Est Granby. These accounted for about 57% of Gesca's circulation, hence a rough estimate based on last year's revenue figure - 57%, reduced by another 9.4%, i.e. the rate of revenue decline for newspapers as a whole% . It also acquired the independent Le Droit in Ottawa. </t>
      </text>
    </comment>
    <comment authorId="0" ref="N17">
      <text>
        <t xml:space="preserve">In March 2015, Gesca sold 5 of its French language papers in Quebec to the newly formed Groupe Capitales Médias: Le Soleil of Quebec, The Daily Saguenay, Le Nouvelliste of Trois-Rivières, La Tribune de Sherbrooke and La Voix de l'Est Granby. These accounted for about 57% of Gesca's circulation, hence a rough estimate based on last year's revenue figure - 57%, reduced by another 9.4%, i.e. the rate of revenue decline for newspapers as a whole% . It also acquired the independent Le Droit in Ottawa. Newspaper Canada Daily Newspaper Circulation Data, 2015 shows that it had 4.5% of average weekly circulation in 2015. See http://www.lapresse.ca/la-voix-de-lest/actualites/201606/09/01-4990347-plus-de-lecteurs-que-jamais-pour-groupe-capitales-medias.php</t>
      </text>
    </comment>
    <comment authorId="0" ref="A18">
      <text>
        <t xml:space="preserve">Dwayne Winseck:
Estimate uses share of average daily circulation as a proxy for share of all newspaper revenues. </t>
      </text>
    </comment>
    <comment authorId="0" ref="J18">
      <text>
        <t xml:space="preserve">2 points: 1) NC does not publish circulation share for Le Devoir prior to 2012, so this and previous years take its circulation share in 2012 as a constant; 2) Le Devoir, 2011 uses its share of daily circulation as a proxy for its share of all newspapers revemue. Otherwise the results did not look reasonable. </t>
      </text>
    </comment>
    <comment authorId="0" ref="A19">
      <text>
        <t xml:space="preserve">Dwayne Winseck:
Revenues estimated on basis of share of average daily circulation of daily newspapers and community newspaper revenues. </t>
      </text>
    </comment>
    <comment authorId="0" ref="A20">
      <text>
        <t xml:space="preserve">Dwayne Winseck:
Revenues estimated on basis of share of average daily circulation of daily newspapers and community newspaper revenues. </t>
      </text>
    </comment>
    <comment authorId="0" ref="A21">
      <text>
        <t xml:space="preserve">Revenues estimated on basis of share of average daily newspapers. </t>
      </text>
    </comment>
    <comment authorId="0" ref="H21">
      <text>
        <t xml:space="preserve">FP Newspapers AR 2011, p. 7. http://www.fpnewspapers.com/investor-centre/annual-reports/annualrpt2011.pdf</t>
      </text>
    </comment>
    <comment authorId="0" ref="I21">
      <text>
        <t xml:space="preserve">FP Newspapers AR 2011, p. 7. http://www.fpnewspapers.com/investor-centre/annual-reports/annualrpt2011.pdf</t>
      </text>
    </comment>
    <comment authorId="0" ref="J21">
      <text>
        <t xml:space="preserve">FP Newspapers AR 2015, p. 7. http://www.fpnewspapers.com/investor-centre/annual-reports/annualrpt2015.pdf</t>
      </text>
    </comment>
    <comment authorId="0" ref="K21">
      <text>
        <t xml:space="preserve">FP Newspapers AR 2015, p. 7. http://www.fpnewspapers.com/investor-centre/annual-reports/annualrpt2015.pdf</t>
      </text>
    </comment>
    <comment authorId="0" ref="L21">
      <text>
        <t xml:space="preserve">FP Newspapers AR 2015, p. 7. http://www.fpnewspapers.com/investor-centre/annual-reports/annualrpt2015.pdf</t>
      </text>
    </comment>
    <comment authorId="0" ref="M21">
      <text>
        <t xml:space="preserve">FP Newspapers AR 2015, p. 7. http://www.fpnewspapers.com/investor-centre/annual-reports/annualrpt2015.pdf</t>
      </text>
    </comment>
    <comment authorId="0" ref="N21">
      <text>
        <t xml:space="preserve">FP Newspapers AR 2015, p. 7. http://www.fpnewspapers.com/investor-centre/annual-reports/annualrpt2015.pdf</t>
      </text>
    </comment>
    <comment authorId="0" ref="A23">
      <text>
        <t xml:space="preserve">Dwayne Winseck:
Revenues estimated on basis of share of average daily circulation of daily newspapers and community newspaper revenues. </t>
      </text>
    </comment>
    <comment authorId="0" ref="A24">
      <text>
        <t xml:space="preserve">Dwayne Winseck:
Revenues estimated on basis of share of average daily circulation of daily newspapers and community newspaper revenues. </t>
      </text>
    </comment>
    <comment authorId="0" ref="A27">
      <text>
        <t xml:space="preserve">Dwayne Winseck:
Revenues estimated on basis of share of average daily circulation of daily newspapers and community newspaper revenues. </t>
      </text>
    </comment>
    <comment authorId="0" ref="A28">
      <text>
        <t xml:space="preserve">Dwayne Winseck:
Revenues estimated on basis of share of average daily circulation of daily newspapers and community newspaper revenues. </t>
      </text>
    </comment>
    <comment authorId="0" ref="A31">
      <text>
        <t xml:space="preserve">Dwayne Winseck:
Revenues estimated on basis of share of average daily circulation of daily newspapers and community newspaper revenues. </t>
      </text>
    </comment>
    <comment authorId="0" ref="L40">
      <text>
        <t xml:space="preserve">+ 15 free dailies</t>
      </text>
    </comment>
    <comment authorId="0" ref="A41">
      <text>
        <t xml:space="preserve">Figure equals Statistics Canada total newspaper revenues (daily newspaper + 'other') - community newspaper revenue from Newspaper Canada. </t>
      </text>
    </comment>
    <comment authorId="0" ref="B42">
      <text>
        <t xml:space="preserve">Estimate based on avg annual growth rate of 3.6% from 1991 - 1995.</t>
      </text>
    </comment>
    <comment authorId="0" ref="C42">
      <text>
        <t xml:space="preserve">Estimate based on avg annual growth rate of 3.6% from 1991 - 1995.</t>
      </text>
    </comment>
    <comment authorId="0" ref="D42">
      <text>
        <t xml:space="preserve">1991 - 2000 data from Newspaper Canada (2002), Community Newspaper Snapshot, p. 5. </t>
      </text>
    </comment>
    <comment authorId="0" ref="M42">
      <text>
        <t xml:space="preserve">Statistics Canada (2016). Table 361-0083: Newspaper Publishers advertising and circulation sales by type of paper. http://www5.statcan.gc.ca/cansim/a26?lang=eng&amp;retrLang=eng&amp;id=3610083&amp;pattern=361-0081..361-0087&amp;tabMode=dataTable&amp;srchLan=-1&amp;p1=-1&amp;p2=31</t>
      </text>
    </comment>
    <comment authorId="0" ref="A43">
      <text>
        <t xml:space="preserve">The two major sources used to arrive at total revenues are Newspaper Canada and Statistics Canada. The total reported here is an average of each of these organizations total revenue figure. See Note 1. Complete records of both data sets available upon request from CMCR Project (Dwayne Winseck). </t>
      </text>
    </comment>
    <comment authorId="0" ref="N43">
      <text>
        <t xml:space="preserve">Newspaper Canada (2016). Newspaper Revenue 2015.</t>
      </text>
    </comment>
  </commentList>
</comments>
</file>

<file path=xl/comments16.xml><?xml version="1.0" encoding="utf-8"?>
<comments xmlns="http://schemas.openxmlformats.org/spreadsheetml/2006/main">
  <authors>
    <author/>
  </authors>
  <commentList>
    <comment authorId="0" ref="E3">
      <text>
        <t xml:space="preserve">Dwayne Winseck:
Torstar Annual Report 1996, p. 20.</t>
      </text>
    </comment>
    <comment authorId="0" ref="F3">
      <text>
        <t xml:space="preserve">Dwayne Winseck:
Torstar Annual Report 2000, p. 21.</t>
      </text>
    </comment>
    <comment authorId="0" ref="G3">
      <text>
        <t xml:space="preserve">Torstar Annual Report 2009, p. 71 - printing revenues estimated @ about 7.3% based on totals stated for 2011 and 2012 in Torstar AR 2013, p. 12.</t>
      </text>
    </comment>
    <comment authorId="0" ref="H3">
      <text>
        <t xml:space="preserve">Dwayne Winseck:
Torstar Annual Report 2009, p. 71 - printing revenues estimated @ about 7.3% based on totals stated for 2011 and 2012 in Torstar AR 2013, p. 12.</t>
      </text>
    </comment>
    <comment authorId="0" ref="I3">
      <text>
        <t xml:space="preserve">Torstar, AR 2011, p. 100.</t>
      </text>
    </comment>
    <comment authorId="0" ref="J3">
      <text>
        <t xml:space="preserve">Torstar, AR 2011, p. 11 - printing revenues estimated @ about 7.3% based on totals stated for 2011 and 2012 in Torstar AR 2013, p. 12.</t>
      </text>
    </comment>
    <comment authorId="0" ref="K3">
      <text>
        <t xml:space="preserve">Dwayne Winseck:
Torstar Annual Report 2000, p. 18.</t>
      </text>
    </comment>
    <comment authorId="0" ref="L3">
      <text>
        <t xml:space="preserve">Torstar, AR 2013, p. 12 - printing revenues. </t>
      </text>
    </comment>
    <comment authorId="0" ref="I4">
      <text>
        <t xml:space="preserve">Dwayne Winseck:
Postmedia Annual Report 2011, p. 10. </t>
      </text>
    </comment>
    <comment authorId="0" ref="J4">
      <text>
        <t xml:space="preserve">Dwayne Winseck:
Postmedia Annual Report 2011, p. 10. </t>
      </text>
    </comment>
    <comment authorId="0" ref="K4">
      <text>
        <t xml:space="preserve">Dwayne Winseck:
Postmedia Annual Report pp. 58 and 75. Revenues decrease between 2011 and 2012 reflects two things: (1) sale of of Lower Mainland Publishing Group, Victoria Times Colonist and Vancouver Island Newspaper Group, to Glacier Media in November 2011 and (2) a decline of $67 million in general. </t>
      </text>
    </comment>
    <comment authorId="0" ref="L4">
      <text>
        <t xml:space="preserve">Postmedia, AR 2013, p. 63.</t>
      </text>
    </comment>
    <comment authorId="0" ref="G5">
      <text>
        <t xml:space="preserve">Dwayne Winseck:
Postmedia Annual Report 2011, p. 10. </t>
      </text>
    </comment>
    <comment authorId="0" ref="H5">
      <text>
        <t xml:space="preserve">Dwayne Winseck:
Canwest Annual Report 2009, p. 13.</t>
      </text>
    </comment>
    <comment authorId="0" ref="C7">
      <text>
        <t xml:space="preserve">Maclean-Hunter, AR 1991, p. 65</t>
      </text>
    </comment>
    <comment authorId="0" ref="E7">
      <text>
        <t xml:space="preserve">Dwayne Winseck:
Hollinger Annual Report 1997, p. 28.</t>
      </text>
    </comment>
    <comment authorId="0" ref="F7">
      <text>
        <t xml:space="preserve">Dwayne Winseck:
Hollingers Annual Report 2000, p. 39. Hollinger acquired most of the remaining stock in Southam that it did not already own in 1999, giving it 97% ownership stake in the company (Annual Report 2000, p. 31). Hollinger sold the Southam papers to Canwest in November 2000.</t>
      </text>
    </comment>
    <comment authorId="0" ref="B8">
      <text>
        <t xml:space="preserve">Maclean-Hunter, AR 1991, p. 65</t>
      </text>
    </comment>
    <comment authorId="0" ref="D12">
      <text>
        <t xml:space="preserve">TC, AR, 1996, p. 19. Magazine / newspaper revenue split roughly 66.6/33.3. TC Annual Report 2000, p. 21.</t>
      </text>
    </comment>
    <comment authorId="0" ref="E12">
      <text>
        <t xml:space="preserve">TC, AR, 1996, p. 19. Magazine / newspaper revenue split roughly 66.6/33.3. TC Annual Report 2000, p. 21.</t>
      </text>
    </comment>
    <comment authorId="0" ref="F12">
      <text>
        <t xml:space="preserve">TC Annual Report 2000, p. 13 comments that it accounts for 1/3rd of the community newspaper market in Quebec. Estimate based on multiplying total $ of community newspapers in Canada ($810.6, CNA) by QC population of just under 24%. </t>
      </text>
    </comment>
    <comment authorId="0" ref="G12">
      <text>
        <t xml:space="preserve">TC Annual Report 2004, p. 39 for Media Sector revenues and AR 2011, p. 17 for indication that newspapers account for 36% of media segment revenue. Acquisition of Optipress newspapers in 2004 added $25 million to media sector, bringing it to approximately the level where newspaper revenues accounted for about 36% of Media Sector revenues, as per later commentary (no significant acquisitions from here til 2013 (Metro Montreal) and following year after acquisition of Quebecor's community papers in Quebec at end of 2013. 10 daily and 2 weekly Canwest papers in Atlantic provinces and Saskatchewan acquired in 2002 (TC, AR 2003, p. 19). This plus addition of two smaller papers in Atlantic provinces added $85 million to 2003 revenues. Prior to these additions, newspaper revenues = an estimated 15% of TC's Media Sector revenues (TC, AR 2003, p. 39). </t>
      </text>
    </comment>
    <comment authorId="0" ref="H12">
      <text>
        <t xml:space="preserve">Annual Report 2009, p. 43 for Media Sector revenues and AR 2011, p. 17 for indication that newspapers account for 36% of media segment revenue.</t>
      </text>
    </comment>
    <comment authorId="0" ref="I12">
      <text>
        <t xml:space="preserve">Annual Report 2011, pp. 17-19 notes that newspapers account for 36% of media segment revenues of $608.3 million.</t>
      </text>
    </comment>
    <comment authorId="0" ref="J12">
      <text>
        <t xml:space="preserve">Annual Report 2011, pp. 17-19 notes that newspapers account for 36% of media segment revenues of $612.4 million.</t>
      </text>
    </comment>
    <comment authorId="0" ref="K12">
      <text>
        <t xml:space="preserve">Annual Report 2012, p. 28 for Media Sector revenues and AR 2011, p. 17 for indication that newspapers account for 36% of media segment revenue.</t>
      </text>
    </comment>
    <comment authorId="0" ref="L12">
      <text>
        <t xml:space="preserve">Annual Report 2012, p. 28 for Media Sector revenues and AR 2011, p. 17 for indication that newspapers account for 36% of media segment revenue. Losses offset by purchase of outstanding stake in Metro Montreal.  End of 2013 agreed to buy all of Quebecor's community newspapers and associated websites in Quebec (TC, AR, p. 23). </t>
      </text>
    </comment>
    <comment authorId="0" ref="A13">
      <text>
        <t xml:space="preserve">
Estimate uses share of average daily circulation as a proxy for share of daily newspaper revenues for Thomson's local daily newspapers and average daily circulation as a proxy for its share of all newspaper revenues for the Globe and Mail, with the latter intended to reflect the 'premium' placed on the Globe and Mails elite readership.  After the 'great sell off' of its dailies in 1995 and 1996, with a few others between the latter year and 2001, estimates for Globe and Mail revenues use the method just described.</t>
      </text>
    </comment>
    <comment authorId="0" ref="B13">
      <text>
        <t xml:space="preserve">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t>
      </text>
    </comment>
    <comment authorId="0" ref="C13">
      <text>
        <t xml:space="preserve">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
</t>
      </text>
    </comment>
    <comment authorId="0" ref="D13">
      <text>
        <t xml:space="preserve">Estimate splits Thomson's 20.5% circulation share between the Globe and Mail (6.5%, based on published figures for its circulation in the CNA's report for the year 2000) and the rest to the 39 other dailies that Thomson owned at the time and before the 'great sell off' between 1995 and 1996.</t>
      </text>
    </comment>
    <comment authorId="0" ref="E13">
      <text>
        <t xml:space="preserve">Estimate splits Thomson's 12.3% circulation share between the Globe and Mail (6.5%, based on published figures for its circulation in the CNA's report for the year 2000) and the other 8 dailies that Thomson continues to own after the 'great sell off' of 27 dailies in 1995 and 1996 (5.7%).</t>
      </text>
    </comment>
    <comment authorId="0" ref="G15">
      <text>
        <t xml:space="preserve">Dwayne Winseck:
BCE Annual Report 2004, p. 55. Newspaper revenue is residue after revenues for Bell Globemedia TV operations (CTV and pay/specialty channels) are accounted for. </t>
      </text>
    </comment>
    <comment authorId="0" ref="A16">
      <text>
        <t xml:space="preserve">Dwayne Winseck:
Estimate uses share of average daily circulation as a proxy for share of all newspaper revenues. </t>
      </text>
    </comment>
    <comment authorId="0" ref="A18">
      <text>
        <t xml:space="preserve">Dwayne Winseck:
Revenues estimated on basis of share of average daily circulation of daily newspapers and community newspaper revenues. </t>
      </text>
    </comment>
    <comment authorId="0" ref="A19">
      <text>
        <t xml:space="preserve">Dwayne Winseck:
Revenues estimated on basis of share of average daily circulation of daily newspapers and community newspaper revenues. </t>
      </text>
    </comment>
    <comment authorId="0" ref="A20">
      <text>
        <t xml:space="preserve">Revenues estimated on basis of share of average daily newspapers. </t>
      </text>
    </comment>
    <comment authorId="0" ref="A22">
      <text>
        <t xml:space="preserve">Dwayne Winseck:
Revenues estimated on basis of share of average daily circulation of daily newspapers and community newspaper revenues. </t>
      </text>
    </comment>
    <comment authorId="0" ref="A23">
      <text>
        <t xml:space="preserve">Dwayne Winseck:
Revenues estimated on basis of share of average daily circulation of daily newspapers and community newspaper revenues. </t>
      </text>
    </comment>
    <comment authorId="0" ref="A26">
      <text>
        <t xml:space="preserve">Dwayne Winseck:
Estimate uses share of average daily circulation as a proxy for share of all newspaper revenues. </t>
      </text>
    </comment>
    <comment authorId="0" ref="J26">
      <text>
        <t xml:space="preserve">2 points: 1) NC does not publish circulation share for Le Devoir prior to 2012, so this and previous years take its circulation share in 2012 as a constant; 2) Le Devoir, 2011 uses its share of daily circulation as a proxy for its share of all newspapers revemue. Otherwise the results did not look reasonable. </t>
      </text>
    </comment>
    <comment authorId="0" ref="A27">
      <text>
        <t xml:space="preserve">Dwayne Winseck:
Revenues estimated on basis of share of average daily circulation of daily newspapers and community newspaper revenues. </t>
      </text>
    </comment>
    <comment authorId="0" ref="A28">
      <text>
        <t xml:space="preserve">Dwayne Winseck:
Revenues estimated on basis of share of average daily circulation of daily newspapers and community newspaper revenues. </t>
      </text>
    </comment>
    <comment authorId="0" ref="A31">
      <text>
        <t xml:space="preserve">Dwayne Winseck:
Revenues estimated on basis of share of average daily circulation of daily newspapers and community newspaper revenues. </t>
      </text>
    </comment>
    <comment authorId="0" ref="L40">
      <text>
        <t xml:space="preserve">+ 15 free dailies</t>
      </text>
    </comment>
    <comment authorId="0" ref="M40">
      <text>
        <t xml:space="preserve">Newspaper Canada now defines daily newspapers differently than in the past in two significant ways: first, as noted for last year, free dailies are included and, second, any newspaper published four or more times per week is counted as a daily.  </t>
      </text>
    </comment>
    <comment authorId="0" ref="A41">
      <text>
        <t xml:space="preserve">Figure equals Statistics Canada total newspaper revenues (daily newspaper + 'other') - community newspaper revenue from Newspaper Canada. </t>
      </text>
    </comment>
    <comment authorId="0" ref="B42">
      <text>
        <t xml:space="preserve">Estimate based on avg annual growth rate of 3.6% from 1991 - 1995.</t>
      </text>
    </comment>
    <comment authorId="0" ref="C42">
      <text>
        <t xml:space="preserve">Estimate based on avg annual growth rate of 3.6% from 1991 - 1995.</t>
      </text>
    </comment>
    <comment authorId="0" ref="D42">
      <text>
        <t xml:space="preserve">1991 - 2000 data from Newspaper Canada (2002), Community Newspaper Snapshot, p. 5. </t>
      </text>
    </comment>
    <comment authorId="0" ref="M42">
      <text>
        <t xml:space="preserve">Statistics Canada (2016). Table 361-0083: Newspaper Publishers advertising and circulation sales by type of paper. http://www5.statcan.gc.ca/cansim/a26?lang=eng&amp;retrLang=eng&amp;id=3610083&amp;pattern=361-0081..361-0087&amp;tabMode=dataTable&amp;srchLan=-1&amp;p1=-1&amp;p2=31</t>
      </text>
    </comment>
    <comment authorId="0" ref="H43">
      <text>
        <t xml:space="preserve">Stat Can Summary Tabe: Newspapers (2013/12/05) http://www.statcan.gc.ca/tables-tableaux/sum-som/l01/cst01/serv01-eng.htm
</t>
      </text>
    </comment>
    <comment authorId="0" ref="I43">
      <text>
        <t xml:space="preserve">Stat Can Summary Tabe: Newspapers (2013/12/05) http://www.statcan.gc.ca/tables-tableaux/sum-som/l01/cst01/serv01-eng.htm</t>
      </text>
    </comment>
    <comment authorId="0" ref="J43">
      <text>
        <t xml:space="preserve">Stats Can did not produce data for 2011 industry revenues. This estimate based on average of revenue for 2010 and 2012, respectively. 
</t>
      </text>
    </comment>
    <comment authorId="0" ref="K43">
      <text>
        <t xml:space="preserve">Stat Can Summary Tabe: Newspapers (2013/12/05) http://www.statcan.gc.ca/tables-tableaux/sum-som/l01/cst01/serv01-eng.htm</t>
      </text>
    </comment>
    <comment authorId="0" ref="L43">
      <text>
        <t xml:space="preserve">Estimate based on 8.6% revenue decline as shown in Newspaper Canada data. </t>
      </text>
    </comment>
  </commentList>
</comments>
</file>

<file path=xl/comments17.xml><?xml version="1.0" encoding="utf-8"?>
<comments xmlns="http://schemas.openxmlformats.org/spreadsheetml/2006/main">
  <authors>
    <author/>
  </authors>
  <commentList>
    <comment authorId="0" ref="G3">
      <text>
        <t xml:space="preserve">Dwayne Winseck:
Rogers Annual Report 2004, p. 42. 80% of publishing sector revenue assigned to magazines, the rest to trade publications, directories, etc. </t>
      </text>
    </comment>
    <comment authorId="0" ref="H3">
      <text>
        <t xml:space="preserve">Dwayne Winseck:
Rogers Annual Report 2008.  Annual Report indicates that 14% of 'media segment' revenue from publishing. I have assigned 80% of this amount to magazines, with the rest accounted for by trade journals, directories and other.</t>
      </text>
    </comment>
    <comment authorId="0" ref="I3">
      <text>
        <t xml:space="preserve">Dwayne Winseck:
Rogers Annual Report 2012, p. 1. </t>
      </text>
    </comment>
    <comment authorId="0" ref="J3">
      <text>
        <t xml:space="preserve">Dwayne Winseck:
Rogers Annual Report 2012, p. 1. </t>
      </text>
    </comment>
    <comment authorId="0" ref="K3">
      <text>
        <t xml:space="preserve">Dwayne Winseck:
Rogers Annual Report 2012, p. 1. Annual Report indicates that 14% of 'media segment' revenue from publishing. I have assigned 80% of this amount to magazines, with the rest accounted for by trade journals, directories and other.</t>
      </text>
    </comment>
    <comment authorId="0" ref="L3">
      <text>
        <t xml:space="preserve">Rogers, AR 2013, pp. 47-48.Revenue multiplied by segment percentages.</t>
      </text>
    </comment>
    <comment authorId="0" ref="M3">
      <text>
        <t xml:space="preserve">Rogers, AR 2014, p. 49. Revenue multiplied by segment percentages.</t>
      </text>
    </comment>
    <comment authorId="0" ref="N3">
      <text>
        <t xml:space="preserve">Rogers, AR 2015, p. 88. Media revenue of $2,079 million. P. 1 refers to magazines as accounting for 9% of media revenues, hence the figure here.</t>
      </text>
    </comment>
    <comment authorId="0" ref="B4">
      <text>
        <t xml:space="preserve">Maclean-Hunter, AR 1991, pp. 64-65.</t>
      </text>
    </comment>
    <comment authorId="0" ref="C4">
      <text>
        <t xml:space="preserve">Maclean-Hunter, AR 1991, pp. 64-65.
</t>
      </text>
    </comment>
    <comment authorId="0" ref="D4">
      <text>
        <t xml:space="preserve">Maclean-Hunter, AR 1992, pp. 51.</t>
      </text>
    </comment>
    <comment authorId="0" ref="D5">
      <text>
        <t xml:space="preserve">TC, AR, 1996, p. 19. Magazine / newspaper revenue split roughly 66.6/33.3. TC Annual Report 2000, p. 21.</t>
      </text>
    </comment>
    <comment authorId="0" ref="E5">
      <text>
        <t xml:space="preserve">TC, AR, 1996, p. 19. Magazine / newspaper revenue split roughly 66.6/33.3. TC Annual Report 2000, p. 21.</t>
      </text>
    </comment>
    <comment authorId="0" ref="F5">
      <text>
        <t xml:space="preserve">Publishing revenues - estimated newspaper revenues = magazine revenues. Magazine / newspaper revenue split roughly 66.6/33/.3. TC Annual Report 2000, p. 21. in 2000, TC acquired Telemedia: Canadian Living, TV Guide, Coup de pouce, Homemaker’s, Madame, Style at Home, Western Living and Vancouver Magazine, as well as the Telemedia interest in TV Hebdo, Elle Québec and Sympatico NetLife</t>
      </text>
    </comment>
    <comment authorId="0" ref="I5">
      <text>
        <t xml:space="preserve">Dwayne Winseck:
Annual Report 2011, pp. 17-19 notes that magazines account for 25% of media segment revenues of $608.3 million.</t>
      </text>
    </comment>
    <comment authorId="0" ref="J5">
      <text>
        <t xml:space="preserve">Dwayne Winseck:
Annual Report 2011, pp. 17-19 notes that magazines account for 25% of media segment revenues of $612.4 million.</t>
      </text>
    </comment>
    <comment authorId="0" ref="K5">
      <text>
        <t xml:space="preserve">Dwayne Winseck:
Estimate based on textual comments in Annual Report 2012 at page 37 indicating a year-over-year decline in magazine revenue of $10.3 million.</t>
      </text>
    </comment>
    <comment authorId="0" ref="L5">
      <text>
        <t xml:space="preserve">Transcontinental, AR 2013, p. 28. Magazine revenues estimated to be 20.1% of media sector revenues, based on 2012 results and assumptions noted in cell for 2011. </t>
      </text>
    </comment>
    <comment authorId="0" ref="M5">
      <text>
        <t xml:space="preserve">Transcontinental, AR 2014, p. 8. Magazine revenues estimated to be 20.1% of media sector revenues, based on 2012 results and assumptions noted in cell for 2011. An alternative approach, as indicated in the relevant cell for the newspaper sector, is to divide the $17 million decline in its media sector evenly between newspapers and magazines, which would yield $137.8 million.</t>
      </text>
    </comment>
    <comment authorId="0" ref="N5">
      <text>
        <t xml:space="preserve">Quebecor Annual Information Form 2015, p. 55 Indicates an increase of $44 million after acquiring magazines from Transcontinental. This amount substracted from Transcontinental for the year. Note assumption that revenue basically stayed flat. </t>
      </text>
    </comment>
    <comment authorId="0" ref="K7">
      <text>
        <t xml:space="preserve">Dwayne Winseck:
Revenues for 2010-2012 estimated based on Canada accounting for 2.5% of Time Warner's total publishing revenue - an amount equal to title by title tally for 2008.</t>
      </text>
    </comment>
    <comment authorId="0" ref="F8">
      <text>
        <t xml:space="preserve">TVA Groupe Annual Report 2000, p. 72.</t>
      </text>
    </comment>
    <comment authorId="0" ref="G8">
      <text>
        <t xml:space="preserve">TVA Group Consolidated Financial Statements 2005, p. 62.</t>
      </text>
    </comment>
    <comment authorId="0" ref="H8">
      <text>
        <t xml:space="preserve">Dwayne Winseck:
Annual Information Form 2008, p. A-1.</t>
      </text>
    </comment>
    <comment authorId="0" ref="I8">
      <text>
        <t xml:space="preserve">Dwayne Winseck:
Annual Information Form 2011, p. A-3.</t>
      </text>
    </comment>
    <comment authorId="0" ref="J8">
      <text>
        <t xml:space="preserve">TVA Group Consolidated Financial Statements 2012, p. 54.</t>
      </text>
    </comment>
    <comment authorId="0" ref="K8">
      <text>
        <t xml:space="preserve">TVA Group Consolidated Financial Statements 2013, p. 57.</t>
      </text>
    </comment>
    <comment authorId="0" ref="N8">
      <text>
        <t xml:space="preserve">Quebecor Annual Information Form 2015, p. A4.</t>
      </text>
    </comment>
    <comment authorId="0" ref="K9">
      <text>
        <t xml:space="preserve">Dwayne Winseck:
Revenues for 2010-2012 estimated based on Canada accounting for 12.6% of American Media's total revenue as reported in its Annual Report 2012, p. 22 - an amount equal to title by title tally for 2008.</t>
      </text>
    </comment>
    <comment authorId="0" ref="K10">
      <text>
        <t xml:space="preserve">Dwayne Winseck:
Revenues for 2010-2012 estimated based on Canada accounting for 1.6% of Bauer Media's total revenue as reported in the Facts and Figures section of its website - an amount equal to title by title tally for 2008.</t>
      </text>
    </comment>
    <comment authorId="0" ref="K11">
      <text>
        <t xml:space="preserve">Dwayne Winseck:
Hearst is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text>
    </comment>
    <comment authorId="0" ref="H14">
      <text>
        <t xml:space="preserve">Dwayne Winseck:
Estimate based on CDN revenues being 1/10 of those in the U.S., as indicated in Bonnier Annual Report 2008, p. 2. For 2000 and 2004 same method is used, but estimates for US based on avg share of magazine revenues in 2008-2012 period, i.e. 36%. Historical revenue figures available in Annual Report 2008, p. 33.</t>
      </text>
    </comment>
    <comment authorId="0" ref="I14">
      <text>
        <t xml:space="preserve">Dwayne Winseck:
Estimate based on CDN revenues being 1/10 of those in the U.S., as indicated in Bonnier Annual Report 2010, p. 4.</t>
      </text>
    </comment>
    <comment authorId="0" ref="K14">
      <text>
        <t xml:space="preserve">Dwayne Winseck:
Estimate based on CDN revenues being 1/10 of those in the U.S., as indicated in Bonnier Annual Report 2012, p. 4.</t>
      </text>
    </comment>
    <comment authorId="0" ref="K15">
      <text>
        <t xml:space="preserve">Dwayne Winseck:
Readers Digest is not a publicly-traded company so it does not make its revenue figures available. Revenues for 2010-2012 estimated based on average rate of growth/decline of Time Warner, Bauer and Readers Digest revenues in Canada. Figures prior to that based on an title by title tally of advertising, subscription and newstand revenue.</t>
      </text>
    </comment>
    <comment authorId="0" ref="K16">
      <text>
        <t xml:space="preserve">Dwayne Winseck:
Conde Nast is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text>
    </comment>
    <comment authorId="0" ref="K18">
      <text>
        <t xml:space="preserve">Dwayne Winseck:
Revenues for 2010-2012 estimated based on Canada accounting for 1.2% of Meredith's total revenue as reported in its Annual Report 2011 and 2012 - an amount equal to title by title tally of revenues for 2008.</t>
      </text>
    </comment>
    <comment authorId="0" ref="K20">
      <text>
        <t xml:space="preserve">Dwayne Winseck:
Wenner is a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text>
    </comment>
    <comment authorId="0" ref="K25">
      <text>
        <t xml:space="preserve">Dwayne Winseck:
Buzz Media is a privately traded company so it does not make its revenue figures available. Revenues for 2010-2012 estimated based on average rate of growth/decline of Time Warner, Bauer and Readers Digest revenues in Canada. Figures for 2008 and earlier based on an title by title tally of advertising, subscription and newstand revenue.</t>
      </text>
    </comment>
    <comment authorId="0" ref="K39">
      <text>
        <t xml:space="preserve">Estimate based on average of 2011 figure from Stats Can and 2013 estimate from PWC.</t>
      </text>
    </comment>
    <comment authorId="0" ref="L39">
      <text>
        <t xml:space="preserve">Statistics Canada Table 36-0032 Periodical Publishers, Summary Statistics. http://www5.statcan.gc.ca/cansim/a26?lang=eng&amp;retrLang=eng&amp;id=3610032&amp;paSer=&amp;pattern=&amp;stByVal=1&amp;p1=1&amp;p2=31&amp;tabMode=dataTable&amp;csid=</t>
      </text>
    </comment>
    <comment authorId="0" ref="M39">
      <text>
        <t xml:space="preserve">PWC 2015 Global Entertainment and Media Outlook, 2015-2019. Appendices p. 24.  Estimate based on subtracting rate of y-o-y decline between 2012 to 2013 of 2.2% Statistics Canada Table 36-0032 Periodical Publishers, Summary Statistics. http://www5.statcan.gc.ca/cansim/a26?lang=eng&amp;retrLang=eng&amp;id=3610032&amp;paSer=&amp;pattern=&amp;stByVal=1&amp;p1=1&amp;p2=31&amp;tabMode=dataTable&amp;csid=</t>
      </text>
    </comment>
    <comment authorId="0" ref="N39">
      <text>
        <t xml:space="preserve">PWC 2015 Global Entertainment and Media Outlook, 2015-2019. Appendices p. 24. </t>
      </text>
    </comment>
  </commentList>
</comments>
</file>

<file path=xl/comments18.xml><?xml version="1.0" encoding="utf-8"?>
<comments xmlns="http://schemas.openxmlformats.org/spreadsheetml/2006/main">
  <authors>
    <author/>
  </authors>
  <commentList>
    <comment authorId="0" ref="J2">
      <text>
        <t xml:space="preserve">Experien Hitwise Canada online's results from Jan-Feb 2013 and June 2014. </t>
      </text>
    </comment>
    <comment authorId="0" ref="K2">
      <text>
        <t xml:space="preserve">Experien Hitwise Canada results from July 2015. http://www.experian.com/marketing-services/online-trends-canada.html</t>
      </text>
    </comment>
  </commentList>
</comments>
</file>

<file path=xl/comments19.xml><?xml version="1.0" encoding="utf-8"?>
<comments xmlns="http://schemas.openxmlformats.org/spreadsheetml/2006/main">
  <authors>
    <author/>
  </authors>
  <commentList>
    <comment authorId="0" ref="L3">
      <text>
        <t xml:space="preserve">Include MS Edge.</t>
      </text>
    </comment>
    <comment authorId="0" ref="D60">
      <text>
        <t xml:space="preserve">Quebecor Annual Info Form 2015, p. 18 observes 7.3% increase over previous year. </t>
      </text>
    </comment>
    <comment authorId="0" ref="D61">
      <text>
        <t xml:space="preserve">Estimate based on average of digital revenues comprising .0807% of total newspaper revenues, according to Newspaper Canada data. See Table 7 in the Growth of the Network Media Economy in Canada, 1984-2015 http://www.cmcrp.org/wp-content/uploads/2016/10/Growth_of_the_Network_Media_Economy_in_Canada_1984-2015_Final.pdf.</t>
      </text>
    </comment>
    <comment authorId="0" ref="D62">
      <text>
        <t xml:space="preserve">Estimate based on average of digital revenues comprising .0807% of total newspaper revenues, according to Newspaper Canada data. See Table 7 in the Growth of the Network Media Economy in Canada, 1984-2015 http://www.cmcrp.org/wp-content/uploads/2016/10/Growth_of_the_Network_Media_Economy_in_Canada_1984-2015_Final.pdf.</t>
      </text>
    </comment>
    <comment authorId="0" ref="D63">
      <text>
        <t xml:space="preserve">Estimate based on average of digital revenues comprising .0807% of total newspaper revenues, according to Newspaper Canada data. See Table 7 in the Growth of the Network Media Economy in Canada, 1984-2015 http://www.cmcrp.org/wp-content/uploads/2016/10/Growth_of_the_Network_Media_Economy_in_Canada_1984-2015_Final.pdf.</t>
      </text>
    </comment>
    <comment authorId="0" ref="D64">
      <text>
        <t xml:space="preserve">Estimate based on average of digital revenues comprising .0807% of total newspaper revenues, according to Newspaper Canada data. See Table 7 in the Growth of the Network Media Economy in Canada, 1984-2015 http://www.cmcrp.org/wp-content/uploads/2016/10/Growth_of_the_Network_Media_Economy_in_Canada_1984-2015_Final.pdf.</t>
      </text>
    </comment>
  </commentList>
</comments>
</file>

<file path=xl/comments20.xml><?xml version="1.0" encoding="utf-8"?>
<comments xmlns="http://schemas.openxmlformats.org/spreadsheetml/2006/main">
  <authors>
    <author/>
  </authors>
  <commentList>
    <comment authorId="0" ref="AT2">
      <text>
        <t xml:space="preserve">LR:
BCE Annual Report, 2000 p.20</t>
      </text>
    </comment>
    <comment authorId="0" ref="AX2">
      <text>
        <t xml:space="preserve">Dwayne Winseck:
BCE Annual Report 2000, p. 24. Newspaper revenue is residual after revenues for Bell Globemedia TV operations (CTV and pay/specialty channels) are accounted for. </t>
      </text>
    </comment>
    <comment authorId="0" ref="BE2">
      <text>
        <t xml:space="preserve">LR:
BCE Annual Report, 2004, p.56</t>
      </text>
    </comment>
    <comment authorId="0" ref="BF2">
      <text>
        <t xml:space="preserve">LR:
BCE Annual Report 2004, p.56</t>
      </text>
    </comment>
    <comment authorId="0" ref="CD2">
      <text>
        <t xml:space="preserve">LR:
BCE Annual Report 2010, p44</t>
      </text>
    </comment>
    <comment authorId="0" ref="AS3">
      <text>
        <t xml:space="preserve">LR:
Telus Annual Report 2001, p.40</t>
      </text>
    </comment>
    <comment authorId="0" ref="BE3">
      <text>
        <t xml:space="preserve">LR:
Telus Annual Report, Financial Review, 2004, p.22</t>
      </text>
    </comment>
    <comment authorId="0" ref="BF3">
      <text>
        <t xml:space="preserve">LR:
Telus Annual Report, 2010 p.36</t>
      </text>
    </comment>
    <comment authorId="0" ref="BG3">
      <text>
        <t xml:space="preserve">Dwayne Winseck: Telus 2011 Annual Report, p. 36 for subscriber numbers multiplied by ARPU of $33.14 derived from Bell Aliant Annual Report 2004, p. 35.
</t>
      </text>
    </comment>
    <comment authorId="0" ref="CD3">
      <text>
        <t xml:space="preserve">LR:
Rogers Annual Report, 2010, p.19
6968</t>
      </text>
    </comment>
    <comment authorId="0" ref="BF4">
      <text>
        <t xml:space="preserve">LR:
Rogers Annual Report, p.26
2783.5</t>
      </text>
    </comment>
    <comment authorId="0" ref="CC4">
      <text>
        <t xml:space="preserve">LR:
Telus Annual Report 2010, p. 62</t>
      </text>
    </comment>
    <comment authorId="0" ref="CD4">
      <text>
        <t xml:space="preserve">LR：
Telus Annual Report 2010, p.36</t>
      </text>
    </comment>
    <comment authorId="0" ref="CF4">
      <text>
        <t xml:space="preserve">Estimate based on reported subscriber figures for Telus of 314,000 (Telus AR 2013, p. 40) and ARPU of $47.71 arrived at using average of known ARPUs for Bell and MTS.. The number of subscribers is the average between the figure at the end of the year previous year and the current year, i.e. oit assumes steady linear growth.
</t>
      </text>
    </comment>
    <comment authorId="0" ref="CR4">
      <text>
        <t xml:space="preserve">Estimate based on reported subscriber figures for Telus of 509,000 (Telus AR 2013, p. 40) and ARPU of $54.82 arrived at using average of known ARPUs for Bell and MTS. The number of subscribers is the average between the figure at the end of the year previous year and the current year, i.e. oit assumes steady linear growth.</t>
      </text>
    </comment>
    <comment authorId="0" ref="DE4">
      <text>
        <t xml:space="preserve">Estimate based on reported subscriber figures for Telus of 678,000 (Telus AR 2013, p. 40) and ARPU of $61.31 arrived at using of known ARPUs for Bell Aliant, Bell and MTS. The number of subscribers is the average between the figure at the end of the year previous year and the current year, i.e. oit assumes steady linear growth.
</t>
      </text>
    </comment>
    <comment authorId="0" ref="DR4">
      <text>
        <t xml:space="preserve">Estimate based on reported subscriber figures for Telus of 815,000 (Telus AR 2013, p. 40) and ARPU of $57.38 arrived at by dividing IPTV revenue reported in CRTC Telus Aggregate Annual Return Report 2013, (IPTV revenue/IPTV subs)/12. The number of subscribers is the average between the figure at the end of the year previous year and the current year, i.e. oit assumes steady linear growth. 
</t>
      </text>
    </comment>
    <comment authorId="0" ref="AH5">
      <text>
        <t xml:space="preserve">LR:
Telus Annual Report 2001, p.40</t>
      </text>
    </comment>
    <comment authorId="0" ref="BW6">
      <text>
        <t xml:space="preserve">Dwayne Winseck:
Quebecor Annual Report 2008, p. 75.</t>
      </text>
    </comment>
    <comment authorId="0" ref="DS7">
      <text>
        <t xml:space="preserve">Sarah Green:
Please check this #, it appears it is from 2012 instead of 2013
</t>
      </text>
    </comment>
    <comment authorId="0" ref="EI7">
      <text>
        <t xml:space="preserve">Estimate based on view that Google accounts for about 50% of online advertising revenue. Another way to estimate this figure would lead to an estimate of $2,279 million based on CDN population that is 9.1% of that the US, i.e. CDN $ = Google US revenues of $24.9 billion * .89 (89% of revenue from advertising, 11% from other) (Google, AR 2014, pp. 23-24) * 9.1%.</t>
      </text>
    </comment>
    <comment authorId="0" ref="EV7">
      <text>
        <t xml:space="preserve">Estimate based on view that Google accounts for about 50% of online advertising revenue. Another way to estimate this figure would lead to an estimate of $2806.7 million based on CDN population that is 9.1% of that the US, i.e. CDN $ = Google US revenues of $34.27 billion * .90 (90% of revenue from advertising, 10% from other) (Google, AR 2015, pp. 24) * 9.1%.</t>
      </text>
    </comment>
    <comment authorId="0" ref="AH8">
      <text>
        <t xml:space="preserve">Dwayne Winseck:
SaskTel Annual Report 2000, p. 17. Local and Long Distance Only.</t>
      </text>
    </comment>
    <comment authorId="0" ref="CC9">
      <text>
        <t xml:space="preserve">Dwayne Winseck:
MTS Allstream Annual Report 2010, p. 2. Includes all revenues except wireless, IPTV and Internet Access.</t>
      </text>
    </comment>
    <comment authorId="0" ref="CD9">
      <text>
        <t xml:space="preserve">LR:
MTS Annual Report, 2011; p.15</t>
      </text>
    </comment>
    <comment authorId="0" ref="CV9">
      <text>
        <t xml:space="preserve">Dwayne Winseck:
or $1,597.1 million based on CDN population that is 9.1% of that the US, i.e. CDN $ = Google US  revenues of $17.6 billion (Google, AR 2013, p. 82) * 9.1%.</t>
      </text>
    </comment>
    <comment authorId="0" ref="DI9">
      <text>
        <t xml:space="preserve">Estimate based on view that Google accounts for about 50% of online advertising revenue. Or $1,830.8 million based on CDN population that is 9.1% of that the US, i.e. CDN $ = Google US revenues of $21.2 billion * .95 (95% of revenue from advertising, 5% from other) (Google, AR 2014, pp. 23-24) * 9.1%.</t>
      </text>
    </comment>
    <comment authorId="0" ref="DV9">
      <text>
        <t xml:space="preserve">Estimate based on view that Google accounts for about 50% of online advertising revenue. Or $2,068.9 million based on CDN population that is 9.1% of that the US, i.e. CDN $ = Google US revenues of $25 billion * .91 (91% of revenue from advertising, 9% from other) (Google, AR 2014, pp. 23-24) * 9.1%.</t>
      </text>
    </comment>
    <comment authorId="0" ref="CI10">
      <text>
        <t xml:space="preserve">Dwayne Winseck:
Postmedia Annual Report 2011, p. 10. </t>
      </text>
    </comment>
    <comment authorId="0" ref="CS10">
      <text>
        <t xml:space="preserve">CRTC Individual Pay and Specialty Financial Summaries. </t>
      </text>
    </comment>
    <comment authorId="0" ref="DF10">
      <text>
        <t xml:space="preserve">CRTC Individual Pay and Specialty Financial Summaries. </t>
      </text>
    </comment>
    <comment authorId="0" ref="BE13">
      <text>
        <t xml:space="preserve">Dwayne Winseck:
SaskTel, Annual Report 2004, p. 22. Local and long distance revenues only.</t>
      </text>
    </comment>
    <comment authorId="0" ref="CC13">
      <text>
        <t xml:space="preserve">Dwayne Winseck:
SaskTel Annual Report 2010, p. 30.</t>
      </text>
    </comment>
    <comment authorId="0" ref="CD13">
      <text>
        <t xml:space="preserve">LR:
SaskTel Annual Report 2010, p.30
</t>
      </text>
    </comment>
    <comment authorId="0" ref="BU14">
      <text>
        <t xml:space="preserve">LR:
Astral Annual Report, 2009, p.18</t>
      </text>
    </comment>
    <comment authorId="0" ref="EI15">
      <text>
        <t xml:space="preserve">Based on 18.7 million Facebook users as of 2014 multiplied by ARPU of $28.61/year (Facebook, AR 2014, pp. 35-37). ARPU $ figure converted to CDN$ at rate of 1.11 based on average of beginning and end of 2014 CDN$/USD exchange rate and Bank of Canada 10 year currency converter online tool.</t>
      </text>
    </comment>
    <comment authorId="0" ref="EV15">
      <text>
        <t xml:space="preserve">Based on 19.9 million Facebook users (avg of 18.7M at end of 2014 and 21M at end of 2015) multiplied by avg  ARPU of $29.93 (which itself is the average of the previous year's ARPU of $28.61 and this year's year-end ARPU of $31.24/yr) (Facebook, AR 2015, pp. 35-37). ARPU $ figure converted to CDN$ at rate of 1.275 based on average of beginning and end of 2015 CDN$/USD exchange rate and Bank of Canada 10 year currency converter online tool.</t>
      </text>
    </comment>
    <comment authorId="0" ref="AS16">
      <text>
        <t xml:space="preserve">Dwayne Winseck:
SaskTel Annual Report 2000, p. 17. Local and Long Distance Only.</t>
      </text>
    </comment>
    <comment authorId="0" ref="EW16">
      <text>
        <t xml:space="preserve">Based on an estimate of 3,585,600 household subscribers in Canada. This is an average of an estimated 3.1 million subscribers at year end 2014 (http://www.nytimes.com/2015/02/12/arts/international/netflix-taps-into-a-growing-international-market.html?_r=0) and 4,071,000 users at the end of 2015. The latter figure is a percentage of US Neflix subscriber numbers (44,738,000) at year end 2015 based on population, i.e. Canada's population is 9.1% of that of the US. Subscriber estimate multiplied by ARPU of $8.15 (latter figure converted to CDN$ at rate of 1.275 based on average of beginning and end of 2015 CDN$/USD exchange rate and Bank of Canada 10 year currency converter online tool) (Netflix Annual Report 2015, pp. 17&amp;19). IHS predicts 5.3 million subscribers in Canada by the end of 2016 https://technology.ihs.com/584102/canadian-svod-service-shomi-to-close-november-2016</t>
      </text>
    </comment>
    <comment authorId="0" ref="CJ17">
      <text>
        <t xml:space="preserve">IAB, 2013 Actual + 2014 Estimated Canadian Internet Advertising Revenue Survey, p. 9.</t>
      </text>
    </comment>
    <comment authorId="0" ref="DV17">
      <text>
        <t xml:space="preserve">Based on 19 million Facebook users as of mid 2013 multiplied by ARPU of $18.70/year. User estimates from Facebook press release, e.g. see http://www.huffingtonpost.ca/2013/08/13/facebook-use-canada_n_3751378.html   and ARPU numbers from Facebook's Annual Report 2013, p. 41.  </t>
      </text>
    </comment>
    <comment authorId="0" ref="EJ17">
      <text>
        <t xml:space="preserve">Based on an estimate of 3 million household subscribers in Canada. This is an average of an estimated 3.1 million subscribers at year end 2014 and 2.9 million users at the end of 2013 (http://www.nytimes.com/2015/02/12/arts/international/netflix-taps-into-a-growing-international-market.html?_r=0) . The latter figure is a percentage of US Netflix subscriber numbers (32,712,000) at year end 2013 based on population, i.e. Canada's population is 9.1% of that of the US. Subscriber estimate multiplied by am ARPU of $8.14 (Netflix Annual Report 2014, pp. 18&amp;22). Latter ARPU figure converted to CDN$ at rate of 1.11 based on average of beginning and end of 2014 CDN$/USD exchange rate and Bank of Canada 10 year currency converter online tool) (Netflix Annual Report 2015, pp. 17&amp;19). 
An alternative approach multiplies English-language households (10749736.3) * estimated subscribers in English-language Canada (39%) (MTM, 2015, The Rise of Netflix) + the number French-language households (3,583245.2) * estimated subscribers in French Language Canada (10%, CRTC, CMR 2014, p. 84 with 1% added for growth) = 4.55 million subscribers at year end 2014. Averaging this with 2.9 million subs at the end of 2013 yields 3.725 * $8.14 * 12 = $404.1 million. Parenthetically, this number corresponds to Canada's population relative to that of the U.S., i.e. 9.1%. As a portion of US subscribers on this basis, there would be 3.6 million subscribers. </t>
      </text>
    </comment>
    <comment authorId="0" ref="DI18">
      <text>
        <t xml:space="preserve">Based on 18,090,640 Facebook users as of September 2012 multiplied by ARPU of $12.70/year. User numbers from  http://www.internetworldstats.com/america.htm and ARPU numbers from Facebook's Annual Report 2012, p. 37.</t>
      </text>
    </comment>
    <comment authorId="0" ref="DW18">
      <text>
        <t xml:space="preserve">Based on an estimate of 2.25 million household subscribers in Canada. This is average of 1.6 million at end of 2012 and an estimate of 2.9 million users at end of 2013. The latter figure is a percentage of US Neflix subscriber numbers (32,712,000) at year end 2013 (Netflix Annual Report at p. 22) based on population, i.e. Canada's population is 9.1% of that of the US. Subscriber estimate multiplied by montly subscription rate of $8. </t>
      </text>
    </comment>
    <comment authorId="0" ref="DJ19">
      <text>
        <t xml:space="preserve">Dwayne Winseck:
Based on an estimate of 1.6 million subscribers at the end of 2012 versus 1.2 million at the end of 2011 and montly subscription rate of $8 (IHS Screen Digest, 2013).  </t>
      </text>
    </comment>
    <comment authorId="0" ref="DO19">
      <text>
        <t xml:space="preserve">Estimate applies year-over-year decline in revenue between 2011 and 2012 of 3%.
</t>
      </text>
    </comment>
    <comment authorId="0" ref="DP19">
      <text>
        <t xml:space="preserve">CRTC 2014 CMR, p. 134.</t>
      </text>
    </comment>
    <comment authorId="0" ref="DQ19">
      <text>
        <t xml:space="preserve">CRTC's CMR 2014 Press Release. </t>
      </text>
    </comment>
    <comment authorId="0" ref="DV19">
      <text>
        <t xml:space="preserve">IAB, 2013 Actual + 2014 Estimated Canadian Internet Advertising Revenue Survey, p. 9.
</t>
      </text>
    </comment>
    <comment authorId="0" ref="DW19">
      <text>
        <t xml:space="preserve">Based on an estimate of 2.25 million household subscribers in Canada. This is average of 1.6 million at end of 2012 and an estimate of 2.9 million users at end of 2013. The latter figure is a percentage of US Neflix subscriber numbers (32,712,000) at year end 2013 (Netflix Annual Report at p. 22) based on population, i.e. Canada's population is 9.1% of that of the US. Subscriber estimate multiplied by montly subscription rate of $8. </t>
      </text>
    </comment>
    <comment authorId="0" ref="EI19">
      <text>
        <t xml:space="preserve">IAB, 2014 Actual + 2015 Estimated Canadian Internet Advertising Revenue Survey, p. 4.</t>
      </text>
    </comment>
    <comment authorId="0" ref="CV20">
      <text>
        <t xml:space="preserve">IAB, 2013 Actual + 2014 Estimated Canadian Internet Advertising Revenue Survey, p. 9.</t>
      </text>
    </comment>
    <comment authorId="0" ref="DI20">
      <text>
        <t xml:space="preserve">IAB, 2013 Actual + 2014 Estimated Canadian Internet Advertising Revenue Survey, p. 9.</t>
      </text>
    </comment>
    <comment authorId="0" ref="EV20">
      <text>
        <t xml:space="preserve">Iab.canada 2015 Actual + 2016 Estimated Internet Ad Revenue. http://iabcanada.com/annual-internet-advertising-revenue-reports/, p. 8. </t>
      </text>
    </comment>
    <comment authorId="0" ref="BE29">
      <text>
        <t xml:space="preserve">LR:
CRTC Communications Monitoring Report, 2008, p. 183</t>
      </text>
    </comment>
  </commentList>
</comments>
</file>

<file path=xl/comments21.xml><?xml version="1.0" encoding="utf-8"?>
<comments xmlns="http://schemas.openxmlformats.org/spreadsheetml/2006/main">
  <authors>
    <author/>
  </authors>
  <commentList>
    <comment authorId="0" ref="N9">
      <text>
        <t xml:space="preserve">Estimate based on decline in overall revenue of 11.3%, with Postmedia being used as proxy for industry as a whole. </t>
      </text>
    </comment>
    <comment authorId="0" ref="J11">
      <text>
        <t xml:space="preserve">IAB, 2012 Actual + 2013 Estimated Canadian Internet Advertising Revenue Survey, p. 6.</t>
      </text>
    </comment>
    <comment authorId="0" ref="K11">
      <text>
        <t xml:space="preserve">IAB, 2012 Actual + 2013 Estimated Canadian Internet Advertising Revenue Survey, p. 6.
</t>
      </text>
    </comment>
    <comment authorId="0" ref="L11">
      <text>
        <t xml:space="preserve">IAB, 2013 Actual + 2014 Estimated Canadian Internet Advertising Revenue Survey, p. 9.
</t>
      </text>
    </comment>
    <comment authorId="0" ref="M11">
      <text>
        <t xml:space="preserve">IAB, 2014 Actual + 2015 Estimated Canadian Internet Advertising Revenue Survey, p. 4.
</t>
      </text>
    </comment>
    <comment authorId="0" ref="N11">
      <text>
        <t xml:space="preserve">Iab.canada 2015 Actual + 2016 Estimated Internet Ad Revenue. http://iabcanada.com/annual-internet-advertising-revenue-reports/, p. 8.</t>
      </text>
    </comment>
    <comment authorId="0" ref="K19">
      <text>
        <t xml:space="preserve">Dwayne Winseck:
CRTC 2013 CMR, p. 120.</t>
      </text>
    </comment>
    <comment authorId="0" ref="L19">
      <text>
        <t xml:space="preserve">Estimate applies year-over-year decline in revenue between 2011 and 2012 of 3%.
</t>
      </text>
    </comment>
    <comment authorId="0" ref="K20">
      <text>
        <t xml:space="preserve">Dwayne Winseck:
ECRTC 2013 CMR p. 158</t>
      </text>
    </comment>
    <comment authorId="0" ref="L20">
      <text>
        <t xml:space="preserve">Estimated based on annual growth rate of 6.6% for 2011-2012, as cited in CRTC's CMR 2013, p. 158.</t>
      </text>
    </comment>
    <comment authorId="0" ref="K21">
      <text>
        <t xml:space="preserve">Dwayne Winseck:
CRTC, 2012 CMR p. 144. </t>
      </text>
    </comment>
    <comment authorId="0" ref="L21">
      <text>
        <t xml:space="preserve">Estimate based on growth rate of 5.9% between 2011 and 2012 noted in CRTC's CMR 2013, p.  144. 
</t>
      </text>
    </comment>
    <comment authorId="0" ref="L22">
      <text>
        <t xml:space="preserve">CRTC, BDU Financial Summaries (Basic &amp; non Basic services + MDS &amp; DTH). </t>
      </text>
    </comment>
    <comment authorId="0" ref="L25">
      <text>
        <t xml:space="preserve">Estimate based on 8.6% revenue decline as shown in Newspaper Canada data. </t>
      </text>
    </comment>
    <comment authorId="0" ref="L26">
      <text>
        <t xml:space="preserve">Estimate based on y-o-y growth of .57% from 2011 to 2012.</t>
      </text>
    </comment>
    <comment authorId="0" ref="L27">
      <text>
        <t xml:space="preserve">IAB, 2013 Actual + 2014 Estimated Canadian Internet Advertising Revenue Survey, p. 9.
</t>
      </text>
    </comment>
    <comment authorId="0" ref="G34">
      <text>
        <t xml:space="preserve">LR:
CRTC Communications Monitoring Report, 2008, p. 183</t>
      </text>
    </comment>
    <comment authorId="0" ref="H34">
      <text>
        <t xml:space="preserve">LR:
CRTC Communications Monitoring Report 2011, p. 18; Wireline Rev 24.2, exclude ISP Rev (6.2) from CRTC Communications Monitoring Report 2009, p.217 </t>
      </text>
    </comment>
    <comment authorId="0" ref="I34">
      <text>
        <t xml:space="preserve">LR:
CRTC Communications Monitoring Report 2011, p. 18; Wireline Rev 23.7, exclude ISP Rev (P.137) 6.8</t>
      </text>
    </comment>
    <comment authorId="0" ref="J34">
      <text>
        <t xml:space="preserve">LR:
CRTC 2011</t>
      </text>
    </comment>
    <comment authorId="0" ref="K34">
      <text>
        <t xml:space="preserve">Dwayne Winseck:
CRTC 2013 CMR, p. 120.</t>
      </text>
    </comment>
    <comment authorId="0" ref="L34">
      <text>
        <t xml:space="preserve">Estimate applies year-over-year decline in revenue between 2011 and 2012 of 3%.
</t>
      </text>
    </comment>
    <comment authorId="0" ref="K35">
      <text>
        <t xml:space="preserve">Dwayne Winseck:
ECRTC 2013 CMR p. 158</t>
      </text>
    </comment>
    <comment authorId="0" ref="L35">
      <text>
        <t xml:space="preserve">Estimated based on annual growth rate of 6.6% for 2011-2012, as cited in CRTC's CMR 2013, p. 158.</t>
      </text>
    </comment>
    <comment authorId="0" ref="K36">
      <text>
        <t xml:space="preserve">Dwayne Winseck:
CRTC, 2012 CMR p. 144. </t>
      </text>
    </comment>
    <comment authorId="0" ref="L36">
      <text>
        <t xml:space="preserve">Estimate based on growth rate of 5.9% between 2011 and 2012 noted in CRTC's CMR 2013, p.  144. 
</t>
      </text>
    </comment>
    <comment authorId="0" ref="L46">
      <text>
        <t xml:space="preserve">Estimate based on 8.6% revenue decline as shown in Newspaper Canada data. </t>
      </text>
    </comment>
    <comment authorId="0" ref="M46">
      <text>
        <t xml:space="preserve">Estimate based on 8.6% revenue decline as shown in Newspaper Canada data. </t>
      </text>
    </comment>
    <comment authorId="0" ref="N46">
      <text>
        <t xml:space="preserve">Estimate based on 8.6% revenue decline as shown in Newspaper Canada data. </t>
      </text>
    </comment>
    <comment authorId="0" ref="L47">
      <text>
        <t xml:space="preserve">Estimate based on y-o-y growth of .57% from 2011 to 2012.</t>
      </text>
    </comment>
    <comment authorId="0" ref="J48">
      <text>
        <t xml:space="preserve">IAB, 2012 Actual + 2013 Estimated Canadian Internet Advertising Revenue Survey, p. 6.</t>
      </text>
    </comment>
    <comment authorId="0" ref="K48">
      <text>
        <t xml:space="preserve">IAB, 2012 Actual + 2013 Estimated Canadian Internet Advertising Revenue Survey, p. 6.
</t>
      </text>
    </comment>
    <comment authorId="0" ref="L48">
      <text>
        <t xml:space="preserve">IAB, 2013 Actual + 2014 Estimated Canadian Internet Advertising Revenue Survey, p. 9.
</t>
      </text>
    </comment>
    <comment authorId="0" ref="K54">
      <text>
        <t xml:space="preserve">Dwayne Winseck:
CRTC 2013 CMR, p. 120.</t>
      </text>
    </comment>
    <comment authorId="0" ref="L54">
      <text>
        <t xml:space="preserve">Estimate applies year-over-year decline in revenue between 2011 and 2012 of 3%.
</t>
      </text>
    </comment>
    <comment authorId="0" ref="K55">
      <text>
        <t xml:space="preserve">Dwayne Winseck:
ECRTC 2013 CMR p. 158</t>
      </text>
    </comment>
    <comment authorId="0" ref="L55">
      <text>
        <t xml:space="preserve">Estimated based on annual growth rate of 6.6% for 2011-2012, as cited in CRTC's CMR 2013, p. 158.</t>
      </text>
    </comment>
    <comment authorId="0" ref="K56">
      <text>
        <t xml:space="preserve">Dwayne Winseck:
CRTC, 2012 CMR p. 144. </t>
      </text>
    </comment>
    <comment authorId="0" ref="L56">
      <text>
        <t xml:space="preserve">Estimate based on growth rate of 5.9% between 2011 and 2012 noted in CRTC's CMR 2013, p.  144. 
</t>
      </text>
    </comment>
    <comment authorId="0" ref="L65">
      <text>
        <t xml:space="preserve">Estimate based on 8.6% revenue decline as shown in Newspaper Canada data. </t>
      </text>
    </comment>
    <comment authorId="0" ref="L66">
      <text>
        <t xml:space="preserve">Estimate based on y-o-y growth of .57% from 2011 to 2012.</t>
      </text>
    </comment>
    <comment authorId="0" ref="L67">
      <text>
        <t xml:space="preserve">IAB, 2013 Actual + 2014 Estimated Canadian Internet Advertising Revenue Survey, p. 9.
</t>
      </text>
    </comment>
    <comment authorId="0" ref="G74">
      <text>
        <t xml:space="preserve">BK:
BCE AR 2013, p 61</t>
      </text>
    </comment>
    <comment authorId="0" ref="H74">
      <text>
        <t xml:space="preserve">BCE AR 2014, p. 62. </t>
      </text>
    </comment>
    <comment authorId="0" ref="E75">
      <text>
        <t xml:space="preserve">BK:
Aliant AR 2013, p 55
</t>
      </text>
    </comment>
    <comment authorId="0" ref="F75">
      <text>
        <t xml:space="preserve">BK:
BCE AR 2013 p 73</t>
      </text>
    </comment>
    <comment authorId="0" ref="G75">
      <text>
        <t xml:space="preserve">BK:
BCE AR 2013 p 73</t>
      </text>
    </comment>
    <comment authorId="0" ref="H75">
      <text>
        <t xml:space="preserve">BCE AR 2014, p. 73. </t>
      </text>
    </comment>
    <comment authorId="0" ref="C76">
      <text>
        <t xml:space="preserve">Telus AR 2009, p. 10. 
</t>
      </text>
    </comment>
    <comment authorId="0" ref="D76">
      <text>
        <t xml:space="preserve">BK:
Telus AR 2013 p 40</t>
      </text>
    </comment>
    <comment authorId="0" ref="E76">
      <text>
        <t xml:space="preserve">BK:
Telus AR 2013 p 40</t>
      </text>
    </comment>
    <comment authorId="0" ref="F76">
      <text>
        <t xml:space="preserve">BK:
Telus AR 2013 p 40</t>
      </text>
    </comment>
    <comment authorId="0" ref="G76">
      <text>
        <t xml:space="preserve">BK:
Telus AR 2013 p 40</t>
      </text>
    </comment>
    <comment authorId="0" ref="H76">
      <text>
        <t xml:space="preserve">Telus AR 2014 p. 40</t>
      </text>
    </comment>
    <comment authorId="0" ref="B77">
      <text>
        <t xml:space="preserve">MTS, AR 2005, p. 62.
</t>
      </text>
    </comment>
    <comment authorId="0" ref="D77">
      <text>
        <t xml:space="preserve">BK:
MTS AR 2013, p 21</t>
      </text>
    </comment>
    <comment authorId="0" ref="E77">
      <text>
        <t xml:space="preserve">BK:
MTS AR 2013, p 21</t>
      </text>
    </comment>
    <comment authorId="0" ref="F77">
      <text>
        <t xml:space="preserve">BK:
MTS AR 2013, p 21</t>
      </text>
    </comment>
    <comment authorId="0" ref="G77">
      <text>
        <t xml:space="preserve">BK:
MTS AR 2013, p 21</t>
      </text>
    </comment>
    <comment authorId="0" ref="H77">
      <text>
        <t xml:space="preserve">MTS AR 2014 p. 77</t>
      </text>
    </comment>
    <comment authorId="0" ref="B78">
      <text>
        <t xml:space="preserve">SaskTel, AR 2004, p. 13.
</t>
      </text>
    </comment>
    <comment authorId="0" ref="C78">
      <text>
        <t xml:space="preserve">SaskTel, AR 2009, p. 45.
</t>
      </text>
    </comment>
    <comment authorId="0" ref="D78">
      <text>
        <t xml:space="preserve">Brian Wilkinson:
SaskTel, A/R 2013, p. 47. 
</t>
      </text>
    </comment>
    <comment authorId="0" ref="E78">
      <text>
        <t xml:space="preserve">Brian Wilkinson:
SaskTel, A/R 2013, p. 47. 
</t>
      </text>
    </comment>
    <comment authorId="0" ref="F78">
      <text>
        <t xml:space="preserve">Brian Wilkinson:
 SaskTel, A/R 2013, p. 47. </t>
      </text>
    </comment>
    <comment authorId="0" ref="G78">
      <text>
        <t xml:space="preserve">Brian Wilkinson:
SaskTel, A/R 2013, p. 47. 
</t>
      </text>
    </comment>
    <comment authorId="0" ref="H78">
      <text>
        <t xml:space="preserve">Sasktel AR 2014, p. 57</t>
      </text>
    </comment>
    <comment authorId="0" ref="K93">
      <text>
        <t xml:space="preserve">Dwayne Winseck:
CRTC 2014 CMR p. 120.</t>
      </text>
    </comment>
    <comment authorId="0" ref="L93">
      <text>
        <t xml:space="preserve">CRTC 2014 CMR p. 120.</t>
      </text>
    </comment>
  </commentList>
</comments>
</file>

<file path=xl/comments22.xml><?xml version="1.0" encoding="utf-8"?>
<comments xmlns="http://schemas.openxmlformats.org/spreadsheetml/2006/main">
  <authors>
    <author/>
  </authors>
  <commentList>
    <comment authorId="0" ref="J44">
      <text>
        <t xml:space="preserve">2013 results average results from Experien Hitwise Canada online's results from Jan-Feb 2013 and June 2014. </t>
      </text>
    </comment>
  </commentList>
</comments>
</file>

<file path=xl/comments23.xml><?xml version="1.0" encoding="utf-8"?>
<comments xmlns="http://schemas.openxmlformats.org/spreadsheetml/2006/main">
  <authors>
    <author/>
  </authors>
  <commentList>
    <comment authorId="0" ref="B3">
      <text>
        <t xml:space="preserve">Rogers, AR 2013, p. 45.  Refers to Next Generation "business services". </t>
      </text>
    </comment>
    <comment authorId="0" ref="C3">
      <text>
        <t xml:space="preserve">Rogers AR 2014, p. 48. Refers to Next Generation "business services". Includes Blackiron and Pivot data centres.</t>
      </text>
    </comment>
    <comment authorId="0" ref="D3">
      <text>
        <t xml:space="preserve">Rogers AR 2014, p. 48. Refers to Next Generation "business services". Includes Blackiron and Pivot data centres.</t>
      </text>
    </comment>
    <comment authorId="0" ref="D5">
      <text>
        <t xml:space="preserve">Shaw acquired Denver-based ViaWest in the fall of 2014. http://newsroom.shaw.ca/corporate/newsroom/news/2015-07-16-Data-Centre-Launch-FINAL/. Also http://www.theglobeandmail.com/report-on-business/shaw-to-launch-cloud-computing-aimed-at-enterprise-customers/article25523892/. Revenue estimate based on comment in Globe and Mail article that 6% increase in revenue to $1.34 billion in 4th quarter 2014 due to acquisition of ViaWest. http://www.theglobeandmail.com/report-on-business/shaws-profit-climbs-on-price-hikes-asset-sale-tv-subscribers-exit/article26923554/</t>
      </text>
    </comment>
    <comment authorId="0" ref="A7">
      <text>
        <t xml:space="preserve">Acquired 4Degrees Colocation provider in 2014. </t>
      </text>
    </comment>
    <comment authorId="0" ref="D7">
      <text>
        <t xml:space="preserve">Quebecor Financial Review 2014, p 14.</t>
      </text>
    </comment>
  </commentList>
</comments>
</file>

<file path=xl/comments24.xml><?xml version="1.0" encoding="utf-8"?>
<comments xmlns="http://schemas.openxmlformats.org/spreadsheetml/2006/main">
  <authors>
    <author/>
  </authors>
  <commentList>
    <comment authorId="0" ref="G7">
      <text>
        <t xml:space="preserve">Lianrui Jia:
Annual Report
CRTC: 265.3</t>
      </text>
    </comment>
    <comment authorId="0" ref="N7">
      <text>
        <t xml:space="preserve">CRTC Individual Pay and Specialty Financial Summaries. </t>
      </text>
    </comment>
    <comment authorId="0" ref="V7">
      <text>
        <t xml:space="preserve">CRTC Individual Pay and Specialty Financial Summaries. </t>
      </text>
    </comment>
    <comment authorId="0" ref="AD7">
      <text>
        <t xml:space="preserve">CRTC Individual Pay and Specialty Financial Summaries. </t>
      </text>
    </comment>
    <comment authorId="0" ref="U20">
      <text>
        <t xml:space="preserve">Dwayne Winseck:
CRTC 2014 CMR p. 120.</t>
      </text>
    </comment>
    <comment authorId="0" ref="AB20">
      <text>
        <t xml:space="preserve">CRTC's CMR 2014 Press Release. </t>
      </text>
    </comment>
    <comment authorId="0" ref="K35">
      <text>
        <t xml:space="preserve">Estimate based on view that Google accounts for about 50% of online advertising revenue.</t>
      </text>
    </comment>
    <comment authorId="0" ref="K45">
      <text>
        <t xml:space="preserve">Based on 18,090,640 Facebook users as of September 2012 multiplied by ARPU of $12.70/year. User numbers from  http://www.internetworldstats.com/america.htm and ARPU numbers from Facebook's Annual Report 2012, p. 37.</t>
      </text>
    </comment>
  </commentList>
</comments>
</file>

<file path=xl/comments25.xml><?xml version="1.0" encoding="utf-8"?>
<comments xmlns="http://schemas.openxmlformats.org/spreadsheetml/2006/main">
  <authors>
    <author/>
  </authors>
  <commentList>
    <comment authorId="0" ref="AM2">
      <text>
        <t xml:space="preserve">LR:
736.6 Baton
</t>
      </text>
    </comment>
    <comment authorId="0" ref="BF4">
      <text>
        <t xml:space="preserve">LR:
BCE Annual Report, 2010, p.46</t>
      </text>
    </comment>
    <comment authorId="0" ref="DH6">
      <text>
        <t xml:space="preserve">Estimate based on view that Google accounts for about 50% of online advertising revenue. Estimate based on view that Google accounts for about 50% of online advertising revenue. Or $2,264 million based on CDN population that is 9.1% of that the US, i.e. CDN $ = Google US revenues of $24.9 billion (Google, AR 2013, p. 82) * 9.1%.</t>
      </text>
    </comment>
    <comment authorId="0" ref="CD9">
      <text>
        <t xml:space="preserve">or $1,597.1 million based on CDN population that is 9.1% of that the US, i.e. CDN $ = Google US  revenues of $17.6 billion (Google, AR 2013, p. 82) * 9.1%.</t>
      </text>
    </comment>
    <comment authorId="0" ref="CN9">
      <text>
        <t xml:space="preserve">or $1,762 million based on CDN population that is 9.1% of that the US, i.e. CDN $ = Google US revenues of $21.6 billion (Google, AR 2013, p. 82) * 9.1%.</t>
      </text>
    </comment>
    <comment authorId="0" ref="CX9">
      <text>
        <t xml:space="preserve">Estimate based on view that Google accounts for about 50% of online advertising revenue. Estimate based on view that Google accounts for about 50% of online advertising revenue. Or $2,264 million based on CDN population that is 9.1% of that the US, i.e. CDN $ = Google US revenues of $24.9 billion (Google, AR 2013, p. 82) * 9.1%.</t>
      </text>
    </comment>
    <comment authorId="0" ref="BR10">
      <text>
        <t xml:space="preserve">LR:
CRTC Cogeco Aggregate Annual Report, 2010</t>
      </text>
    </comment>
    <comment authorId="0" ref="BX10">
      <text>
        <t xml:space="preserve">Estimate based on view that Google accounts for about 50% of online advertising revenue.</t>
      </text>
    </comment>
    <comment authorId="0" ref="CA10">
      <text>
        <t xml:space="preserve">CRTC Individual Pay and Specialty Financial Summaries. </t>
      </text>
    </comment>
    <comment authorId="0" ref="CK10">
      <text>
        <t xml:space="preserve">CRTC Individual Pay and Specialty Financial Summaries. </t>
      </text>
    </comment>
    <comment authorId="0" ref="CU10">
      <text>
        <t xml:space="preserve">CRTC Individual Pay and Specialty Financial Summaries. </t>
      </text>
    </comment>
    <comment authorId="0" ref="DH12">
      <text>
        <t xml:space="preserve">Based on 18.7 million Facebook users as of 2014 multiplied by ARPU of $28.61/year (Facebook, AR 2014, pp. 35-37). Monthly actual usage figures distributed between Canada and US based on the relative size of their populations, i.e. 9.1% defined as Canadian. The company observes a significant y-o-y growth for US and Canada of 53% from 2013 to 2014 (p. 38).</t>
      </text>
    </comment>
    <comment authorId="0" ref="BE13">
      <text>
        <t xml:space="preserve">Dwayne Winseck: Telus 2011 Annual Report, p. 36 for subscriber numbers multiplied by ARPU of $34.06 derived from CRTC
CMR 2010, p. 137.
</t>
      </text>
    </comment>
    <comment authorId="0" ref="BT15">
      <text>
        <t xml:space="preserve">IAB, 2013 Actual + 2014 Estimated Canadian Internet Advertising Revenue Survey, p. 9.</t>
      </text>
    </comment>
    <comment authorId="0" ref="DH15">
      <text>
        <t xml:space="preserve">Based on an estimate of 3 million household subscribers in Canada. This is an average of an estimated 3.1 million subscribers at year end 2014 and 2.9 million users at the end of 2013 (http://www.nytimes.com/2015/02/12/arts/international/netflix-taps-into-a-growing-international-market.html?_r=0) . The latter figure is a percentage of US Neflix subscriber numbers (32,712,000) at year end 2013 based on population, i.e. Canada's population is 9.1% of that of the US. Subscriber estimate multiplied by am ARPU of $8.14 (Netflix Annual Report 2014, pp. 18&amp;22). 
An alternative approach multiplies English-language households (10749736.3) * estimated subscribers in English-language Canada (39%) (MTM, 2015, The Rise of Netflix) + the number French-language households (3,583245.2) * estimated subscribers in French Language Canada (10%, CRTC, CMR 2014, p. 84 with 1% added for growth) = 4.55 million subscribers at year end 2014. Averaging this with 2.9 million subs at the end of 2013 yields 3.725 * $8.14 * 12 = $363.9 million. Parenthetically, this number closely corresponds to Canada's population relative to that of the U.S., i.e. 9.1%. As a portion of US subscribers on this basis, there would be 3.6 million subscribers. </t>
      </text>
    </comment>
    <comment authorId="0" ref="CN18">
      <text>
        <t xml:space="preserve">Based on 18,090,640 Facebook users as of September 2012 multiplied by ARPU of $12.70/year. User numbers from  http://www.internetworldstats.com/america.htm and ARPU numbers from Facebook's Annual Report 2012, p. 37.</t>
      </text>
    </comment>
    <comment authorId="0" ref="CX18">
      <text>
        <t xml:space="preserve">Based on 19 million Facebook users as of mid 2013 multiplied by ARPU of $18.70/year. User estimates from Facebook press release, e.g. see http://www.huffingtonpost.ca/2013/08/13/facebook-use-canada_n_3751378.html   and ARPU numbers from Facebook's Annual Report 2013, p. 41.  </t>
      </text>
    </comment>
    <comment authorId="0" ref="CN19">
      <text>
        <t xml:space="preserve">Dwayne Winseck:
Based on an estimate of 1.6 million subscribers at the end of 2012 versus 1.2 million at the end of 2011 and montly subscription rate of $8 (IHS Screen Digest, 2013).  </t>
      </text>
    </comment>
    <comment authorId="0" ref="CX19">
      <text>
        <t xml:space="preserve">Based on an estimate of 2.25 million household subscribers in Canada. This is average of 1.6 million at end of 2012 and an estimate of 2.9 million users at end of 2013. The latter figure is a percentage of US Neflix subscriber numbers (32,712,000) at year end 2013 (Netflix Annual Report at p. 22) based on population, i.e. Canada's population is 9.1% of that of the US. Subscriber estimate multiplied by montly subscription rate of $8. </t>
      </text>
    </comment>
    <comment authorId="0" ref="BX20">
      <text>
        <t xml:space="preserve">Based on 18,090,640 Facebook users as of September 2012 multiplied by ARPU of $12.70/year. User numbers from  http://www.internetworldstats.com/america.htm and ARPU numbers from Facebook's Annual Report 2012, p. 37.</t>
      </text>
    </comment>
    <comment authorId="0" ref="CD20">
      <text>
        <t xml:space="preserve">Sum of Internet Advertising ($2674.0 million) and Netflix Subscription revenue. IAB, 2013 Actual + 2014 Estimated Canadian Internet Advertising Revenue Survey, p. 9.</t>
      </text>
    </comment>
    <comment authorId="0" ref="CN20">
      <text>
        <t xml:space="preserve">Sum of Internet Advertising ($3085 million) and Netflix Subscription revenue.IAB, 2013 Actual + 2014 Estimated Canadian Internet Advertising Revenue Survey, p. 9.</t>
      </text>
    </comment>
    <comment authorId="0" ref="CS20">
      <text>
        <t xml:space="preserve">CRTC's CMR 2014 Press Release. </t>
      </text>
    </comment>
    <comment authorId="0" ref="CX20">
      <text>
        <t xml:space="preserve">Sum of Internet Advertising ($3525 million) and Netflix Subscription revenue. IAB, 2013 Actual + 2014 Estimated Canadian Internet Advertising Revenue Survey, p. 9.</t>
      </text>
    </comment>
    <comment authorId="0" ref="DH21">
      <text>
        <t xml:space="preserve">Sum of Internet Advertising ($3793.0 million) and Netflix Subscription revenue. IAB, 2014 Actual + 2015 Estimated Canadian Internet Advertising Revenue Survey, p. 4.</t>
      </text>
    </comment>
    <comment authorId="0" ref="CD25">
      <text>
        <t xml:space="preserve">IAB, 2012 Actual + 2013 Estimated Canadian Internet Advertising Revenue Survey, p. 6.</t>
      </text>
    </comment>
    <comment authorId="0" ref="CE25">
      <text>
        <t xml:space="preserve">IAB, 2012 Actual + 2013 Estimated Canadian Internet Advertising Revenue Survey, p. 6.
</t>
      </text>
    </comment>
    <comment authorId="0" ref="CF25">
      <text>
        <t xml:space="preserve">IAB, 2013 Actual + 2014 Estimated Canadian Internet Advertising Revenue Survey, p. 3.
</t>
      </text>
    </comment>
  </commentList>
</comments>
</file>

<file path=xl/comments26.xml><?xml version="1.0" encoding="utf-8"?>
<comments xmlns="http://schemas.openxmlformats.org/spreadsheetml/2006/main">
  <authors>
    <author/>
  </authors>
  <commentList>
    <comment authorId="0" ref="B3">
      <text>
        <t xml:space="preserve">
Statistics Canada, Sound Recording Survey 2003, October 2005, Catalogue # 87F0008XIE.</t>
      </text>
    </comment>
    <comment authorId="0" ref="C3">
      <text>
        <t xml:space="preserve">Statistics Canada, Sound Recording Survey 2003, October 2005, Catalogue # 87F0008XIE.</t>
      </text>
    </comment>
    <comment authorId="0" ref="D3">
      <text>
        <t xml:space="preserve">Data for 2002 unavailable; 2003 data used instead. Statistics Canada, Sound Recording Survey 2003, October 2005, Catalogue # 87F0008XIE. </t>
      </text>
    </comment>
    <comment authorId="0" ref="E3">
      <text>
        <t xml:space="preserve">2004 data unavailable so this figure is an average of revenues for 2003 and 2005. Stats Can (2005) Sound Recording: Data Tables, Catalogue 87F0008X. http://publications.gc.ca/collections/collection_2007/statcan/87F0008X/87F0008XIE2006001.pdf</t>
      </text>
    </comment>
    <comment authorId="0" ref="F3">
      <text>
        <t xml:space="preserve">Statistics Canada, CANSIM, table 361-0005 </t>
      </text>
    </comment>
    <comment authorId="0" ref="G3">
      <text>
        <t xml:space="preserve">Statistics Canada, CANSIM, table 361-0005 </t>
      </text>
    </comment>
    <comment authorId="0" ref="H3">
      <text>
        <t xml:space="preserve">Statistics Canada, CANSIM, table 361-0005 </t>
      </text>
    </comment>
    <comment authorId="0" ref="I3">
      <text>
        <t xml:space="preserve">Statistics Canada, CANSIM, table 361-0005 </t>
      </text>
    </comment>
    <comment authorId="0" ref="K3">
      <text>
        <t xml:space="preserve">Dwayne Winseck:
Statistics Canada, CANSIM, table 361-0005 http://www5.statcan.gc.ca/cansim/a26?lang=eng&amp;retrLang=eng&amp;id=3610034&amp;&amp;pattern=&amp;stByVal=1&amp;p1=1&amp;p2=31&amp;tabMode=dataTable&amp;csid= </t>
      </text>
    </comment>
    <comment authorId="0" ref="L3">
      <text>
        <t xml:space="preserve">Estimate based on Statistics Canada, CANSIM, table 361-0005 http://www5.statcan.gc.ca/cansim/a26?lang=eng&amp;retrLang=eng&amp;id=3610034&amp;&amp;pattern=&amp;stByVal=1&amp;p1=1&amp;p2=31&amp;tabMode=dataTable&amp;csid= - 7.7% y-o-y decline in line with previous year. </t>
      </text>
    </comment>
    <comment authorId="0" ref="M3">
      <text>
        <t xml:space="preserve">Dwayne Winseck:
Estimate based on Statistics Canada, CANSIM, table 361-0005 http://www5.statcan.gc.ca/cansim/a26?lang=eng&amp;retrLang=eng&amp;id=3610034&amp;&amp;pattern=&amp;stByVal=1&amp;p1=1&amp;p2=31&amp;tabMode=dataTable&amp;csid= - 7.7% y-o-y decline in line with previous year. </t>
      </text>
    </comment>
    <comment authorId="0" ref="E4">
      <text>
        <t xml:space="preserve">PWC Global Entertainment and media Outlook, 2009-2013.</t>
      </text>
    </comment>
    <comment authorId="0" ref="F4">
      <text>
        <t xml:space="preserve">PWC Global Entertainment and media Outlook, 2009-2013.</t>
      </text>
    </comment>
    <comment authorId="0" ref="G4">
      <text>
        <t xml:space="preserve">PWC Global Entertainment and media Outlook, 2012-2016.</t>
      </text>
    </comment>
    <comment authorId="0" ref="H4">
      <text>
        <t xml:space="preserve">PWC Global Entertainment and media Outlook, 2014-2018.</t>
      </text>
    </comment>
    <comment authorId="0" ref="I4">
      <text>
        <t xml:space="preserve">PWC Global Entertainment and media Outlook, 2014-2018.</t>
      </text>
    </comment>
    <comment authorId="0" ref="J4">
      <text>
        <t xml:space="preserve">PWC Global Entertainment and media Outlook, 2014-2018.</t>
      </text>
    </comment>
    <comment authorId="0" ref="K4">
      <text>
        <t xml:space="preserve">Dwayne Winseck:
estimate. PWC Global Entertainment and media Outlook, 2014-2018.</t>
      </text>
    </comment>
    <comment authorId="0" ref="L4">
      <text>
        <t xml:space="preserve">estimate based on y-o-y growth rate of 16.4% on baseline data from PWC Global Entertainment and media Outlook, 2014-2018.</t>
      </text>
    </comment>
    <comment authorId="0" ref="M4">
      <text>
        <t xml:space="preserve">Dwayne Winseck:
estimate based on y-o-y growth rate of 16.4% on baseline data from PWC Global Entertainment and media Outlook, 2014-2018.</t>
      </text>
    </comment>
    <comment authorId="0" ref="J5">
      <text>
        <t xml:space="preserve">Dwayne Winseck:
Socan 2015 AR p.8. 
http://socanannualreport.ca/wp-content/uploads/2016/06/8681_SOCAN_AR_ENG_V5.pdf</t>
      </text>
    </comment>
    <comment authorId="0" ref="K5">
      <text>
        <t xml:space="preserve">Socan AR 2013, p. 6. http://www.socanannualreport.ca/wp-content/uploads/2014/06/SOCAN_AR2013_EN.pdf</t>
      </text>
    </comment>
    <comment authorId="0" ref="L5">
      <text>
        <t xml:space="preserve">Socan AR 2014, p. 2. http://www.socanannualreport.ca/wp-content/uploads/2015/06/SOCAN_Annual_Report_2014_Financials.pdf</t>
      </text>
    </comment>
    <comment authorId="0" ref="M5">
      <text>
        <t xml:space="preserve">Dwayne Winseck:
Socan 2015 AR p. 6. 
http://socanannualreport.ca/wp-content/uploads/2016/06/8681_SOCAN_AR_ENG_V5.pdf</t>
      </text>
    </comment>
    <comment authorId="0" ref="H6">
      <text>
        <t xml:space="preserve">PWC Global Entertainment and media Outlook, 2014-2018.</t>
      </text>
    </comment>
    <comment authorId="0" ref="I6">
      <text>
        <t xml:space="preserve">PWC Global Entertainment and media Outlook, 2014-2018.</t>
      </text>
    </comment>
    <comment authorId="0" ref="J6">
      <text>
        <t xml:space="preserve">PWC Global Entertainment and media Outlook, 2014-2018.</t>
      </text>
    </comment>
    <comment authorId="0" ref="K6">
      <text>
        <t xml:space="preserve">PWC Global Entertainment and media Outlook, 2014-2018.</t>
      </text>
    </comment>
    <comment authorId="0" ref="L6">
      <text>
        <t xml:space="preserve">Estimated based on 2013 data from PWC Global Entertainment and media Outlook, 2014-2018 +2.23% y-o-y growth based on previous year growth rate. </t>
      </text>
    </comment>
    <comment authorId="0" ref="M6">
      <text>
        <t xml:space="preserve">Dwayne Winseck:
Estimated based on 2013 data from PWC Global Entertainment and media Outlook, 2014-2018 +2.23% y-o-y growth based on previous year growth rate. </t>
      </text>
    </comment>
  </commentList>
</comments>
</file>

<file path=xl/comments27.xml><?xml version="1.0" encoding="utf-8"?>
<comments xmlns="http://schemas.openxmlformats.org/spreadsheetml/2006/main">
  <authors>
    <author/>
  </authors>
  <commentList>
    <comment authorId="0" ref="B4">
      <text>
        <t xml:space="preserve">PWC Global Entertainment and media Outlook, 2003-2007.</t>
      </text>
    </comment>
    <comment authorId="0" ref="C4">
      <text>
        <t xml:space="preserve">PWC Global Entertainment and media Outlook, 2003-2007.</t>
      </text>
    </comment>
    <comment authorId="0" ref="D4">
      <text>
        <t xml:space="preserve">PWC Global Entertainment and media Outlook, 2003-2007.</t>
      </text>
    </comment>
    <comment authorId="0" ref="E4">
      <text>
        <t xml:space="preserve">PWC Global Entertainment and media Outlook, 2009-2013.</t>
      </text>
    </comment>
    <comment authorId="0" ref="F4">
      <text>
        <t xml:space="preserve">PWC Global Entertainment and media Outlook, 2009-2013.</t>
      </text>
    </comment>
    <comment authorId="0" ref="G4">
      <text>
        <t xml:space="preserve">PWC Global Entertainment and media Outlook, 2012-2016.</t>
      </text>
    </comment>
    <comment authorId="0" ref="H4">
      <text>
        <t xml:space="preserve">PWC Global Entertainment and media Outlook, 2014-2018.</t>
      </text>
    </comment>
    <comment authorId="0" ref="I4">
      <text>
        <t xml:space="preserve">PWC Global Entertainment and media Outlook, 2014-2018.</t>
      </text>
    </comment>
    <comment authorId="0" ref="J4">
      <text>
        <t xml:space="preserve">PWC Global Entertainment and media Outlook, 2014-2018.</t>
      </text>
    </comment>
    <comment authorId="0" ref="K4">
      <text>
        <t xml:space="preserve">Estimate. PWC Global Entertainment and media Outlook, 2014-2018.</t>
      </text>
    </comment>
    <comment authorId="0" ref="L4">
      <text>
        <t xml:space="preserve">Estimate based on PWC Global Entertainment and media Outlook, 2014-2018 - 3.2% y-o-y decline as in previous year.</t>
      </text>
    </comment>
    <comment authorId="0" ref="E5">
      <text>
        <t xml:space="preserve">PWC Global Entertainment and media Outlook, 2009-2013.</t>
      </text>
    </comment>
    <comment authorId="0" ref="F5">
      <text>
        <t xml:space="preserve">PWC Global Entertainment and media Outlook, 2009-2013.</t>
      </text>
    </comment>
    <comment authorId="0" ref="G5">
      <text>
        <t xml:space="preserve">PWC Global Entertainment and media Outlook, 2012-2016.</t>
      </text>
    </comment>
    <comment authorId="0" ref="H5">
      <text>
        <t xml:space="preserve">PWC Global Entertainment and media Outlook, 2014-2018.</t>
      </text>
    </comment>
    <comment authorId="0" ref="I5">
      <text>
        <t xml:space="preserve">PWC Global Entertainment and media Outlook, 2014-2018.</t>
      </text>
    </comment>
    <comment authorId="0" ref="J5">
      <text>
        <t xml:space="preserve">PWC Global Entertainment and media Outlook, 2014-2018.</t>
      </text>
    </comment>
    <comment authorId="0" ref="K5">
      <text>
        <t xml:space="preserve">Dwayne Winseck:
estimate. PWC Global Entertainment and media Outlook, 2014-2018.</t>
      </text>
    </comment>
    <comment authorId="0" ref="L5">
      <text>
        <t xml:space="preserve">estimate based on y-o-y growth rate of 16.4% on baseline data from PWC Global Entertainment and media Outlook, 2014-2018.</t>
      </text>
    </comment>
    <comment authorId="0" ref="J6">
      <text>
        <t xml:space="preserve">Dwayne Winseck:
Socan Announces Fiscal Year 2012 Results http://www.socan.ca/news/socan-announces-fiscal-year-2012-results</t>
      </text>
    </comment>
    <comment authorId="0" ref="K6">
      <text>
        <t xml:space="preserve">Socan AR 2013, p. 6. http://www.socanannualreport.ca/wp-content/uploads/2014/06/SOCAN_AR2013_EN.pdf</t>
      </text>
    </comment>
    <comment authorId="0" ref="L6">
      <text>
        <t xml:space="preserve">Socan AR 2014, p. 2. http://www.socanannualreport.ca/wp-content/uploads/2015/06/SOCAN_Annual_Report_2014_Financials.pdf</t>
      </text>
    </comment>
    <comment authorId="0" ref="M6">
      <text>
        <t xml:space="preserve">Dwayne Winseck:
Socan 2015 AR p. 6. 
http://socanannualreport.ca/wp-content/uploads/2016/06/8681_SOCAN_AR_ENG_V5.pdf</t>
      </text>
    </comment>
    <comment authorId="0" ref="A7">
      <text>
        <t xml:space="preserve">Dwayne Winseck:
Years prior to 2008 estimated by working backwards from the last year for which data is available and based on CAGR of 3% in line with revenue growth from 2008-2012. </t>
      </text>
    </comment>
    <comment authorId="0" ref="H7">
      <text>
        <t xml:space="preserve">PWC Global Entertainment and media Outlook, 2014-2018.</t>
      </text>
    </comment>
    <comment authorId="0" ref="I7">
      <text>
        <t xml:space="preserve">PWC Global Entertainment and media Outlook, 2014-2018.</t>
      </text>
    </comment>
    <comment authorId="0" ref="J7">
      <text>
        <t xml:space="preserve">PWC Global Entertainment and media Outlook, 2014-2018.</t>
      </text>
    </comment>
    <comment authorId="0" ref="K7">
      <text>
        <t xml:space="preserve">PWC Global Entertainment and media Outlook, 2014-2018.</t>
      </text>
    </comment>
    <comment authorId="0" ref="L7">
      <text>
        <t xml:space="preserve">Estimated based on 2013 data from PWC Global Entertainment and media Outlook, 2014-2018 +2.23% y-o-y growth based on previous year growth rate. </t>
      </text>
    </comment>
    <comment authorId="0" ref="B13">
      <text>
        <t xml:space="preserve">
Statistics Canada, Sound Recording Survey 2003, October 2005, Catalogue # 87F0008XIE.</t>
      </text>
    </comment>
    <comment authorId="0" ref="C13">
      <text>
        <t xml:space="preserve">Statistics Canada, Sound Recording Survey 2003, October 2005, Catalogue # 87F0008XIE.</t>
      </text>
    </comment>
    <comment authorId="0" ref="D13">
      <text>
        <t xml:space="preserve">Data for 2002 unavailable; 2003 data used instead. Statistics Canada, Sound Recording Survey 2003, October 2005, Catalogue # 87F0008XIE. </t>
      </text>
    </comment>
    <comment authorId="0" ref="E13">
      <text>
        <t xml:space="preserve">2004 data unavailable so this figure is an average of revenues for 2003 and 2005. Stats Can (2005) Sound Recording: Data Tables, Catalogue 87F0008X. http://publications.gc.ca/collections/collection_2007/statcan/87F0008X/87F0008XIE2006001.pdf</t>
      </text>
    </comment>
    <comment authorId="0" ref="F13">
      <text>
        <t xml:space="preserve">Statistics Canada, CANSIM, table 361-0005 </t>
      </text>
    </comment>
    <comment authorId="0" ref="G13">
      <text>
        <t xml:space="preserve">Statistics Canada, CANSIM, table 361-0005 </t>
      </text>
    </comment>
    <comment authorId="0" ref="H13">
      <text>
        <t xml:space="preserve">Statistics Canada, CANSIM, table 361-0005 </t>
      </text>
    </comment>
    <comment authorId="0" ref="I13">
      <text>
        <t xml:space="preserve">Statistics Canada, CANSIM, table 361-0005 </t>
      </text>
    </comment>
    <comment authorId="0" ref="K13">
      <text>
        <t xml:space="preserve">Dwayne Winseck:
Statistics Canada, CANSIM, table 361-0005 http://www5.statcan.gc.ca/cansim/a26?lang=eng&amp;retrLang=eng&amp;id=3610034&amp;&amp;pattern=&amp;stByVal=1&amp;p1=1&amp;p2=31&amp;tabMode=dataTable&amp;csid= </t>
      </text>
    </comment>
    <comment authorId="0" ref="L13">
      <text>
        <t xml:space="preserve">Estimate based on Statistics Canada, CANSIM, table 361-0005 http://www5.statcan.gc.ca/cansim/a26?lang=eng&amp;retrLang=eng&amp;id=3610034&amp;&amp;pattern=&amp;stByVal=1&amp;p1=1&amp;p2=31&amp;tabMode=dataTable&amp;csid= - 7.7% y-o-y decline in line with previous year. </t>
      </text>
    </comment>
    <comment authorId="0" ref="E14">
      <text>
        <t xml:space="preserve">PWC Global Entertainment and media Outlook, 2009-2013.</t>
      </text>
    </comment>
    <comment authorId="0" ref="F14">
      <text>
        <t xml:space="preserve">PWC Global Entertainment and media Outlook, 2009-2013.</t>
      </text>
    </comment>
    <comment authorId="0" ref="G14">
      <text>
        <t xml:space="preserve">PWC Global Entertainment and media Outlook, 2012-2016.</t>
      </text>
    </comment>
    <comment authorId="0" ref="H14">
      <text>
        <t xml:space="preserve">PWC Global Entertainment and media Outlook, 2014-2018.</t>
      </text>
    </comment>
    <comment authorId="0" ref="I14">
      <text>
        <t xml:space="preserve">PWC Global Entertainment and media Outlook, 2014-2018.</t>
      </text>
    </comment>
    <comment authorId="0" ref="J14">
      <text>
        <t xml:space="preserve">PWC Global Entertainment and media Outlook, 2014-2018.</t>
      </text>
    </comment>
    <comment authorId="0" ref="K14">
      <text>
        <t xml:space="preserve">Dwayne Winseck:
estimate. PWC Global Entertainment and media Outlook, 2014-2018.</t>
      </text>
    </comment>
    <comment authorId="0" ref="L14">
      <text>
        <t xml:space="preserve">estimate based on y-o-y growth rate of 16.4% on baseline data from PWC Global Entertainment and media Outlook, 2014-2018.</t>
      </text>
    </comment>
    <comment authorId="0" ref="J15">
      <text>
        <t xml:space="preserve">Dwayne Winseck:
Socan Announces Fiscal Year 2012 Results http://www.socan.ca/news/socan-announces-fiscal-year-2012-results</t>
      </text>
    </comment>
    <comment authorId="0" ref="K15">
      <text>
        <t xml:space="preserve">Socan AR 2013, p. 6. http://www.socanannualreport.ca/wp-content/uploads/2014/06/SOCAN_AR2013_EN.pdf</t>
      </text>
    </comment>
    <comment authorId="0" ref="L15">
      <text>
        <t xml:space="preserve">Socan AR 2014, p. 2. http://www.socanannualreport.ca/wp-content/uploads/2015/06/SOCAN_Annual_Report_2014_Financials.pdf</t>
      </text>
    </comment>
    <comment authorId="0" ref="A16">
      <text>
        <t xml:space="preserve">Years prior to 2008 estimated by working backwards from the last year for which data is available and based on CAGR of 3% in line with revenue growth from 2008-2012. </t>
      </text>
    </comment>
    <comment authorId="0" ref="H16">
      <text>
        <t xml:space="preserve">PWC Global Entertainment and media Outlook, 2014-2018.</t>
      </text>
    </comment>
    <comment authorId="0" ref="I16">
      <text>
        <t xml:space="preserve">PWC Global Entertainment and media Outlook, 2014-2018.</t>
      </text>
    </comment>
    <comment authorId="0" ref="J16">
      <text>
        <t xml:space="preserve">PWC Global Entertainment and media Outlook, 2014-2018.</t>
      </text>
    </comment>
    <comment authorId="0" ref="K16">
      <text>
        <t xml:space="preserve">PWC Global Entertainment and media Outlook, 2014-2018.</t>
      </text>
    </comment>
    <comment authorId="0" ref="L16">
      <text>
        <t xml:space="preserve">Estimated based on 2013 data from PWC Global Entertainment and media Outlook, 2014-2018 +2.23% y-o-y growth based on previous year growth rate. </t>
      </text>
    </comment>
  </commentList>
</comments>
</file>

<file path=xl/sharedStrings.xml><?xml version="1.0" encoding="utf-8"?>
<sst xmlns="http://schemas.openxmlformats.org/spreadsheetml/2006/main" count="3277" uniqueCount="998">
  <si>
    <t>Wireless Telecommunications Ownership Groups, Revenue ($million) and Concentration Levels, 1984-2015 (1)(2)</t>
  </si>
  <si>
    <t>Wireline Telecommunications Ownership Groups, Revenue ($mill) and Concentration Levels, 1984-2015 (1)</t>
  </si>
  <si>
    <t>Wireline Telecommunications Ownership Groups, Market Shares (based on Revenue), and Concentration Levels, 1984-2015 (1)</t>
  </si>
  <si>
    <t>BCE</t>
  </si>
  <si>
    <t>Rogers (2)</t>
  </si>
  <si>
    <t>Bell  (2)</t>
  </si>
  <si>
    <t xml:space="preserve">   Microcell/Fido (3)</t>
  </si>
  <si>
    <t>Rogers</t>
  </si>
  <si>
    <t>Telus (4)</t>
  </si>
  <si>
    <t xml:space="preserve">   Clearnet 5</t>
  </si>
  <si>
    <t>Telus</t>
  </si>
  <si>
    <t xml:space="preserve"> Bell Aliant</t>
  </si>
  <si>
    <t>Bell (6)</t>
  </si>
  <si>
    <t xml:space="preserve">  Bell</t>
  </si>
  <si>
    <t xml:space="preserve">  Mar. T&amp;T</t>
  </si>
  <si>
    <t>Aliant</t>
  </si>
  <si>
    <t xml:space="preserve">  NB Tel</t>
  </si>
  <si>
    <t xml:space="preserve">  New Tel</t>
  </si>
  <si>
    <t xml:space="preserve">  Island Tel</t>
  </si>
  <si>
    <t xml:space="preserve">  Bell Aliant</t>
  </si>
  <si>
    <t>Telus (3)</t>
  </si>
  <si>
    <t>SaskTel</t>
  </si>
  <si>
    <t xml:space="preserve">  BCTel (4)</t>
  </si>
  <si>
    <t xml:space="preserve">  AGT</t>
  </si>
  <si>
    <t>Shaw</t>
  </si>
  <si>
    <t>MTS Allstream</t>
  </si>
  <si>
    <t>Quebecor/Videtron (7)</t>
  </si>
  <si>
    <t>Wind</t>
  </si>
  <si>
    <t>Public</t>
  </si>
  <si>
    <t>Mobilicity</t>
  </si>
  <si>
    <t>EastLink</t>
  </si>
  <si>
    <t># of Providers</t>
  </si>
  <si>
    <t xml:space="preserve">Quebecor/Videotron </t>
  </si>
  <si>
    <t>Total $</t>
  </si>
  <si>
    <t>CR4</t>
  </si>
  <si>
    <t>Cogeco</t>
  </si>
  <si>
    <t>EastLink (6)</t>
  </si>
  <si>
    <t>Primus (5)</t>
  </si>
  <si>
    <t>HHI</t>
  </si>
  <si>
    <t xml:space="preserve">  London Telecom</t>
  </si>
  <si>
    <t>Primus (1999)</t>
  </si>
  <si>
    <t>Vonage</t>
  </si>
  <si>
    <t>Access Comm Cooperative</t>
  </si>
  <si>
    <t>AT&amp;T (8)</t>
  </si>
  <si>
    <t>MTS</t>
  </si>
  <si>
    <t>Call-Net (Sprint)(9)</t>
  </si>
  <si>
    <t>Rogers (2004)</t>
  </si>
  <si>
    <t>360Networks</t>
  </si>
  <si>
    <t>Bell</t>
  </si>
  <si>
    <t>CR4 (Bell/Bell Aliant)</t>
  </si>
  <si>
    <t>Group Telecom (10)</t>
  </si>
  <si>
    <t>FibreLink</t>
  </si>
  <si>
    <t>GT Telecom (2000)</t>
  </si>
  <si>
    <t>Axxent (OCI Comm)(11)</t>
  </si>
  <si>
    <t>Telus (2002)</t>
  </si>
  <si>
    <t>Cannect</t>
  </si>
  <si>
    <t>Cyberus (VOIP)</t>
  </si>
  <si>
    <t>Small ILECS (7)</t>
  </si>
  <si>
    <t>HHI(Bell/Aliant )</t>
  </si>
  <si>
    <t>Notes and Sources Appendix.</t>
  </si>
  <si>
    <t>1.        Sector defined by NAICS 5172. Cellular licenses were first issued in Canada in 1985: Rogers Cantel and the service of the incumbent telcos, Stentor.  Smaller telcos such as Edmonton Tel and Quebec Tel are also included in the Stentor group (later Bell Mobility).  Stentor/Bell Mobility began service in 1985, while Rogers Cantel began the following year.  Two new entities were permitted to enter the market in 1996: Microcell/Fido and Clearnet. The incumbent telcos’ jointly operated the Bell Mobility service until Telus began competing with the group in 2000 and MTS Allstream did the same after 2005.  Throughout this period, Bell had a controlling ownership stake in the entities that came to form Alliant from 1999 to 2005, and Bell Alliant after 2006, ie. NBTel, Maritime Tel, NewTel and Island Tel.  Other than these companies and their predecessors, SaskTel was the other major member of this group. Primary sources used: Corporate Annual Reports; the CRTC’s Communication Monitoring Report and the Telecommunications Monitoring Report as well as the Status of Competition in Canadian Telecommunications Markets before it. 
2.        Entered service in 1985 as Rogers Cantel, at which time Rogers owned 47.5% of the company. It acquired the remaining shares in 1989.  Acquired Microcell/Fido at end of 2004.
3.        Began service in 1996, aquired by Rogers at end of 2004.
4.        Telus formed in 1990 as part of the privatization of AGT.  The amalgamation of AGT and BC Tel in 1999 lead to its current form.
5.        Began service in 1996, acquired by Telus in 1999/2000.
6.        Revenues of Bell Aliant after 2006, Aliant from 1999-2005 and the predecessors to that entity before 1999 (NBTel, Maritime Tel, NewTel and Island Tel) are included under BCE because it had a dominant ownership of these entities, usually 40-50%.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telecommunications operations in Ontario and Quebec, i,e. Société en commandite Télébec, and NorthernTel. BCE’s ownership stake in Bell Alliant was about 44% until 2014, when it acquired the remaining stake in the company that it did not already own. BCE and Bell Aliant’s Annual Reports have relatively clear reporting segments for wired, wireless, IPTV, TV and, in Bell’s case, Media.  The wireless revenue figure in this table combines Total External Revenues for BCE and Bell Aliant and subtracts Equipment and other, TV, Wireless and internet. For 2011, for instance, see Bell’s 2011 Annual Report (pp. 44-47). 
7.        Quebecor acquired Videotron in 2000 and began offering wireless services in 2008.
8.        From 2011 onwards efforts were made to break out the revenues for individual new entrants. This was ease for Quebecor, which published such figures. However, for others, including Wind, Mobilicity and Public this involved multiplying subscriber numbers -- after accounting for year-over-year growth by averaging subscriber levels for the two most recent years -- by ARPU. Additional source information is included in each cell. 
</t>
  </si>
  <si>
    <t xml:space="preserve">Quebecor/ Videotron </t>
  </si>
  <si>
    <t>CR4 (Bell/Aliant)</t>
  </si>
  <si>
    <t>Wireless Telecommunications Ownership Groups, Market Shares (Percentage based on $) and Concentration Levels, 1984-2015 (1)</t>
  </si>
  <si>
    <t>N/A</t>
  </si>
  <si>
    <t>HHI (Bell/Aliant</t>
  </si>
  <si>
    <t>Notes and Sources Appendix</t>
  </si>
  <si>
    <t>1.         Sector defined by NAICS 517111, which includes local, long distance and resellers. Also includes private line, data and other categories as indicated in the CRTC’s Communication Monitoring Report “Telecommunications Revenues, by market sector” Table (Table 5.1.2 in the 2012 CMR), but excluding Internet Access revenues, which we report separately. Primary sources used: Corporate Annual Reports; the CRTC’s Communication Monitoring Report from 2008 on and Status of Competition in Canadian Telecommunications Markets before it. While the NAICS and CRTC’s categories include these elements the companies each report in a variety of different ways that include a variety of unrelated revenue sources that we seek to remove in order to bring the revenue figures for each company as close to the NAICs and CRTC reporting methods as possible. For instance, NAICS specifically excludes cable and other BDU revenues while BCE’s annual reports include such revenues, as well as other revenue streams far removed from the formal classification scheme, notably The Source retail outlets.  
2.         The wireline revenue figure in this table includes Total Revenues for BCE minus “Equipment and other”, cable, satellite and IPTV and internet (the latter of which are reported in specific charts for those sectors) plus Bell Aliant’s Total Revenues minus Wireless, Equipment and other. For 2012, for instance, see Bell’s 2012 Annual Report (pp. 43-48). BCE consolidated ownership of Bell Aliant in 2014. Revenues of Bell Aliant after 2006, Aliant from 1999-2005 and the predecessors to that entity before 1999 (NBTel, Maritime Tel, NewTel and Island Tel) are included under BCE because it had a dominant ownership of these entities, usually 40-50%. Bell's wireline services are primarily in Quebec, Ontario, and Atlantic Canada (Bell Aliant).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wireline telecommunications operations in Ontario and Quebec, i,e. Société en commandite Télébec, and NorthernTel. BCE’s ownership stake in Bell Alliant is about 44%. BCE and Bell Aliant’s Annual Reports have relatively clear reporting segments for wired, wireless, IPTV, TV and, in Bell’s case, Media.  
3.        Telus formed in 1990 as part of the privatization of AGT.  The amalgamation of AGT and BC Tel in 1999 lead to its current form. Revenue figures for wire line based on all “Service and Equipment Revenues” as identified on p. 66 of its 2012 Annual Report minus: “other services and equipment” as well as revenues from its internet access and IPTV services (as reported in our charts for those sectors). External operating revenues, other operating income and intersegment revenue also excluded. BCTel also owned Quebec Tel from 1966.  These figures include revenues from Quebec Tel (approx. 11% of total) for the years prior to BCTel’s merger with AGT and formation of Telus in 1999. Edmonton Tel also acquired by Telus in 1995.
5.        Primus acquired AT&amp;T’s residential long distance subscriber base in 1999.
6.        Operated as Western Cablesystems during the 1980s, and then Regional Cable Systems (Atlantic, Central, Western) from 1993 until 2001, before being acquired by Bragg Communications and renamed Persona Communications.  Subsequent change of ownership in 2006 led to company’s current incarnation as Eastlink.  First cable company to begin telephone service in 1999.
7.        Represents revenues of Small Independent Local Exchange Carriers, which numbered in the hundreds at the outset of the period covered in this study and around 50 today.
8        Created in 1999 through merger of AT&amp;T long distance services, MetroNet, ACC and Netcom.  Residential long distance and Internet services sold to Primus in 1999. Remaining operations branded Allstream in 2003, then acquired by MTS in 2004.
9.        Est. 1993. Offered service under Sprint brand.  Acquired by Rogers in 2004.
10.        Shaw originally had large stake. Acquired by Bell in 2004, with 360 Networks customer base in Eastern Canada sold to Call-Net.
11.        Bankrupt in 2001.
</t>
  </si>
  <si>
    <t xml:space="preserve">   Microcel/Fido (3)</t>
  </si>
  <si>
    <t>Internet Service Providers Revenues ($millions) and Concentration Levels, 1996-2015 (1)</t>
  </si>
  <si>
    <t>BCE (2)</t>
  </si>
  <si>
    <t>Quebecor/Videotron (7)</t>
  </si>
  <si>
    <t xml:space="preserve">    Mar. T&amp;T </t>
  </si>
  <si>
    <t xml:space="preserve">    NBTel</t>
  </si>
  <si>
    <t xml:space="preserve">    New Tel </t>
  </si>
  <si>
    <t xml:space="preserve">    Island Tel</t>
  </si>
  <si>
    <t>Moffat (Videon)</t>
  </si>
  <si>
    <t>Shaw (2001)</t>
  </si>
  <si>
    <t>Quebecor/ Videotron</t>
  </si>
  <si>
    <t xml:space="preserve">  Videotron</t>
  </si>
  <si>
    <t>Quebecor</t>
  </si>
  <si>
    <t>Explornet</t>
  </si>
  <si>
    <t>TekSavvy</t>
  </si>
  <si>
    <t>Internet Service Providers, Market Shares (based on Revenue) and Concentration Levels, 1996-2015 (1)</t>
  </si>
  <si>
    <t>Access Comm Coop</t>
  </si>
  <si>
    <t>Your-Link  (9)</t>
  </si>
  <si>
    <t>AOL</t>
  </si>
  <si>
    <t>Cybersurf</t>
  </si>
  <si>
    <t>Call-Net (Sprint) (6)</t>
  </si>
  <si>
    <t>Look (7)</t>
  </si>
  <si>
    <t xml:space="preserve">  Internet Direct (8)</t>
  </si>
  <si>
    <t>Look</t>
  </si>
  <si>
    <t>Craig</t>
  </si>
  <si>
    <t>AT&amp;T</t>
  </si>
  <si>
    <t>PsiNet (10)</t>
  </si>
  <si>
    <t>Telus/Look</t>
  </si>
  <si>
    <t>Istar</t>
  </si>
  <si>
    <t>PsiNet</t>
  </si>
  <si>
    <t>Technovision/ Uniserve</t>
  </si>
  <si>
    <t>Rhythms (11)</t>
  </si>
  <si>
    <t>Pathway (2001)</t>
  </si>
  <si>
    <t>Hook-Up</t>
  </si>
  <si>
    <t>Netcom (1997)</t>
  </si>
  <si>
    <t>1.        Sector defined by NAICS 518111, which includes dial-up and high-speed Internet access. Primary sources used: the CRTC’s Communication Monitoring Report and the Telecommunications Monitoring Report as well as the Status of Competition in Canadian Telecommunications Markets before it; Statistics Canada Annual Survey of Internet Service Providers and Related Services and Cansim Table 3540006; Company revenues obtained primarily from Annual Reports. Estimated French Revenue is based on the percentage of Quebec high speed internet subscribers # out of national high speed internet subscribers # in each year according to Statistics Canada, Table 353-0003. Internet access revenues for 1996 are actually for 1997 because not available before that and to help maintain consistency for comparisons across sectors where 1996 is the common denominator.  
2.        Revenues of Bell Aliant after 2006, Aliant from 1999-2005 and the predecessors to that entity before 1999 (NBTel, Maritime Tel, NewTel and Island Tel) are included under BCE because it had a dominant ownership of these entities, usually 40-50%. Bell's wired line services are primarily in Quebec, Ontario, and Atlantic Canada (Bell Aliant).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wireline telecommunications operations in Ontario and Quebec, i,e. Société en commandite Télébec, and NorthernTel. BCE’s ownership stake in Bell Alliant is about 44%. BCE and Bell Aliant’s Annual Reports have relatively clear reporting segments for wired, wireless, IPTV, TV and, in Bell’s case, Media.  The wiredline revenue figure in this table combines Total External Revenues for BCE and Bell Aliant and subtracts Equipment and other, TV, Wireless and internet. For 2011, for instance, see Bell’s 2011 Annual Report (pp. 44-47).
3.        Telus formed in 1990 as part of the privatization of AGT.  The amalgamation of AGT and BC Tel in 1999 lead to its current form.
4.        BCTel also owned Quebec Tel from 1966.  These figures include revenues from Quebec Tel (approx. 11% of total) for the years prior to BCTel’s merger with AGT and formation of Telus in 1999.
5.        Primus acquired 28,000 residential subscribers from ATT in 1999 and another 10,000 by acquiring Infinity Online.
6.        Est. 1993. Offered service under Sprint brand. Acquired by Rogers in 2004.
7.        Uses end of year figures for 2003 for 2004 data because of accounting changes at Look.
8.        Reflects merger of Internet Direct (20,000 subs) and Total Net (31,000 subs) in late 1996.
9.        Owned by Vecima Networks Inc.
10.        Acquired by Telus in 2001.  PsiNet acquired Istar in 1998 and TotalNet (60,000 subscribers) in 1999. Figures for 2000 are for corporate accounts.
11.        50/50 owned by Rhythms Canada and Axxent.</t>
  </si>
  <si>
    <t>Broadcast Distribution Ownership Groups (Cable/DTH/IPTV), Revenues ($millions) and Concentration Levels, 1984-2015 (1)</t>
  </si>
  <si>
    <t>Bell TV (DTH + IPTV)</t>
  </si>
  <si>
    <t xml:space="preserve">  Bell DTH</t>
  </si>
  <si>
    <t xml:space="preserve">  Bell Fibe</t>
  </si>
  <si>
    <t>Quebecor/Videotron</t>
  </si>
  <si>
    <t>Shaw (2)</t>
  </si>
  <si>
    <t xml:space="preserve"> Shaw Cable</t>
  </si>
  <si>
    <t xml:space="preserve"> Shaw DTH</t>
  </si>
  <si>
    <t xml:space="preserve">  Star Choice (3)</t>
  </si>
  <si>
    <t>Shaw (1998)</t>
  </si>
  <si>
    <t xml:space="preserve">  Mountain Cable</t>
  </si>
  <si>
    <t>Shaw (2009)</t>
  </si>
  <si>
    <t xml:space="preserve">  Moffat (4)</t>
  </si>
  <si>
    <t xml:space="preserve">  Monarch Cablesystems</t>
  </si>
  <si>
    <t xml:space="preserve">  Okanagan Skeena Group</t>
  </si>
  <si>
    <t>Moarch (2001)</t>
  </si>
  <si>
    <t xml:space="preserve">  Dartmouth/Acces Cable</t>
  </si>
  <si>
    <t>Shaw (1999)</t>
  </si>
  <si>
    <t xml:space="preserve">  Kootenay Cable Co.</t>
  </si>
  <si>
    <t>Okanagan (1995)</t>
  </si>
  <si>
    <t xml:space="preserve">  Fundy</t>
  </si>
  <si>
    <t xml:space="preserve">  Cable 2000</t>
  </si>
  <si>
    <t>Fundy (1995)</t>
  </si>
  <si>
    <t xml:space="preserve">  Classic</t>
  </si>
  <si>
    <t>Shaw (1994)</t>
  </si>
  <si>
    <t xml:space="preserve">  CUC/Trillium</t>
  </si>
  <si>
    <t>Shaw (1995)</t>
  </si>
  <si>
    <t xml:space="preserve">  Cablecaster</t>
  </si>
  <si>
    <t>Shaw (1992/3)</t>
  </si>
  <si>
    <t xml:space="preserve">  Saskatoon Telecable</t>
  </si>
  <si>
    <t>Shaw (1990)</t>
  </si>
  <si>
    <t xml:space="preserve">  Cable Atlantic/Avalon Cable</t>
  </si>
  <si>
    <t>Rogers/MetroNet (2000)</t>
  </si>
  <si>
    <t xml:space="preserve">  Maclean-Hunter (5)</t>
  </si>
  <si>
    <t>Rogers (1994)</t>
  </si>
  <si>
    <t xml:space="preserve">  Skyline</t>
  </si>
  <si>
    <t>Rogers (1990)</t>
  </si>
  <si>
    <t xml:space="preserve">  Selkirk</t>
  </si>
  <si>
    <t>Maclean-Hunter</t>
  </si>
  <si>
    <t>Quebecor (2000)</t>
  </si>
  <si>
    <t xml:space="preserve">  CF Cable (6)</t>
  </si>
  <si>
    <t>Videotron (1997)</t>
  </si>
  <si>
    <t xml:space="preserve">  Northern Cable</t>
  </si>
  <si>
    <t>CFCable (1993)</t>
  </si>
  <si>
    <t xml:space="preserve">  Telesag</t>
  </si>
  <si>
    <t>Videotron (1989)</t>
  </si>
  <si>
    <t xml:space="preserve">  Telecable</t>
  </si>
  <si>
    <t>CFCable (1994)</t>
  </si>
  <si>
    <t xml:space="preserve">  Cableworks/Western Co-ax</t>
  </si>
  <si>
    <t xml:space="preserve">  Regional Cablesystems (7)</t>
  </si>
  <si>
    <t>Bragg/EastLink (2001)</t>
  </si>
  <si>
    <t>Access Comm. Coop</t>
  </si>
  <si>
    <t>Your-Link</t>
  </si>
  <si>
    <t>Look (MDS) (9)</t>
  </si>
  <si>
    <t>Telnet/Bell (2009)</t>
  </si>
  <si>
    <t>Total$</t>
  </si>
  <si>
    <t>Notes and Sources</t>
  </si>
  <si>
    <t>1.         Sector includes the revenues of cable and satellite distributors as well as IPTV services (NAICS 517112).  Primary sources used: the CRTC’s Communication Monitoring Report, Annual Aggregate Returns, Broadcasting Policy Monitoring Report and corporate annual reports. 
2.         After 1998, I combine the revenues from Shaw Cable and Star Choice, the DTH satellite television service, to reflect their common ownership by the Shaw family after that point.  Western International Communication had previous been the dominant owner in Star Choice.  In 1998, the Shaw and Asper families acquired and divvied up the assets of WIC, with its satellite and cable interests going to Shaw and its many television stations to the Asper family, which transformed them into the second commercial, English-language television network, Global TV – one of the cornerstones of the Canwest media conglomerate. 
3.        Acquired from Western Int’l Communication by Shaw in 1998. Before then, Star Choice and Shaw are treated as separate entities, while I treat them as a single entity afterwards given their common ownership.
4.         For the years 1984, 1988 and 1992, I divided Moffat’s revenues by .55 to arrive at a figure for its cable revenues.  These were based on textual clues in FPInfomart’s Historical Profiles for the company.  
5.         Acquired by Rogers in 1994.
6.        CF Cable was acquired by Groupe Videotron in 1997.
7.        Operated as Western Cablesystems during the 1980s, and then Regional Cable Systems (Atlantic, Central, Western) from 1993 until 2001, before being acquired by Bragg Communications and renamed Persona Communications.  Subsequent change of ownership in 2006 led to company’s current incarnation as Eastlink.  First cable company to begins telephone service in 1999.
8.        Acquired by Bragg Communications, 2006.
9.        Uses end of year figures for 2003 for 2004 data because of accounting changes at Look.
</t>
  </si>
  <si>
    <t>IPTV Revenues (Millions) (as updated and revised October 2016)</t>
  </si>
  <si>
    <t>Subscribers (Year End)</t>
  </si>
  <si>
    <t>ARPU</t>
  </si>
  <si>
    <t>2015 (alternate estimates)</t>
  </si>
  <si>
    <t>Bell Fibe TV (1)</t>
  </si>
  <si>
    <t>Monarch (2001)</t>
  </si>
  <si>
    <t>Bell Aliant (2)</t>
  </si>
  <si>
    <t>Technovision/Uniserve</t>
  </si>
  <si>
    <t>MTS Allstream (4)</t>
  </si>
  <si>
    <t>SaskTel (5)</t>
  </si>
  <si>
    <t>Total IPTV $</t>
  </si>
  <si>
    <t>Total IPTV Connections</t>
  </si>
  <si>
    <t>CableCo Revenues</t>
  </si>
  <si>
    <t>Bell DTH</t>
  </si>
  <si>
    <t>Broadcast TV Ownership Groups, Revenue ($Millions) and Concentration Levels, 1984-2015 (1)</t>
  </si>
  <si>
    <t>2008 (2)</t>
  </si>
  <si>
    <t>CBC/Radio Canada (2)</t>
  </si>
  <si>
    <t>Bell (3)</t>
  </si>
  <si>
    <t xml:space="preserve">  CTV GlobeMedia</t>
  </si>
  <si>
    <t xml:space="preserve">    Bell Globemedia </t>
  </si>
  <si>
    <t>CTVgm</t>
  </si>
  <si>
    <t xml:space="preserve">      CTV (Baton) (4)</t>
  </si>
  <si>
    <t xml:space="preserve">        Electrohome (5)</t>
  </si>
  <si>
    <t>Baton (1997)</t>
  </si>
  <si>
    <t xml:space="preserve">        Moffatt </t>
  </si>
  <si>
    <t>(Baton 1997)</t>
  </si>
  <si>
    <t xml:space="preserve">       Blackburn (6)</t>
  </si>
  <si>
    <t>20 Baton (1993)</t>
  </si>
  <si>
    <t xml:space="preserve">       MidCanada Comm </t>
  </si>
  <si>
    <t>Baton (1989)</t>
  </si>
  <si>
    <t xml:space="preserve">       Huron Broadcasting</t>
  </si>
  <si>
    <t xml:space="preserve">       Yorkton TV</t>
  </si>
  <si>
    <t xml:space="preserve">       Sunwapta</t>
  </si>
  <si>
    <t>Electrohome</t>
  </si>
  <si>
    <t>CHUM</t>
  </si>
  <si>
    <t>CTVgm/Rogers</t>
  </si>
  <si>
    <t xml:space="preserve">   Craig (7)</t>
  </si>
  <si>
    <t>CHUM &amp; QMI  (Dec 04)</t>
  </si>
  <si>
    <t>Shaw+Corus (8)</t>
  </si>
  <si>
    <t>Maclean- Hunter</t>
  </si>
  <si>
    <t xml:space="preserve">   Shaw</t>
  </si>
  <si>
    <t>Bragg/EastLink</t>
  </si>
  <si>
    <t>Total CableCos</t>
  </si>
  <si>
    <t xml:space="preserve">   Corus</t>
  </si>
  <si>
    <t xml:space="preserve">   Canwest (9)</t>
  </si>
  <si>
    <t xml:space="preserve">   WIC (10)</t>
  </si>
  <si>
    <t xml:space="preserve"> Canwest (1998)</t>
  </si>
  <si>
    <t>Quebecor TVA (14)</t>
  </si>
  <si>
    <t>Rogers (11)</t>
  </si>
  <si>
    <t xml:space="preserve">  Maclean Hunter (12)</t>
  </si>
  <si>
    <t xml:space="preserve">  Selkirk (13)</t>
  </si>
  <si>
    <t>Maclean-Hunter (1988)</t>
  </si>
  <si>
    <t xml:space="preserve">  Videotron (15)</t>
  </si>
  <si>
    <t>QMI</t>
  </si>
  <si>
    <t xml:space="preserve">  TeleMetropole (TVA) (16)</t>
  </si>
  <si>
    <t>Videotron (1987)</t>
  </si>
  <si>
    <t xml:space="preserve">  Pathonic (17)</t>
  </si>
  <si>
    <t>Cable + DTH $</t>
  </si>
  <si>
    <t>Videotron (25)</t>
  </si>
  <si>
    <t>V Interactions (Remstar)</t>
  </si>
  <si>
    <t>Cogeco TQS (2001-08) (18)</t>
  </si>
  <si>
    <t>Remstar</t>
  </si>
  <si>
    <t xml:space="preserve">  TQS (Quebecor 1997-2001)</t>
  </si>
  <si>
    <t xml:space="preserve">  TQS (CFCF/Pouliot (19)</t>
  </si>
  <si>
    <t>QMI &amp; Cons. (1997) (20)</t>
  </si>
  <si>
    <t>Aboriginal People's Network (APN)</t>
  </si>
  <si>
    <t>CMCRP SUM BELOW</t>
  </si>
  <si>
    <t>Radio Nord (20)</t>
  </si>
  <si>
    <t>IPTV $</t>
  </si>
  <si>
    <t>Okanagan Skeena</t>
  </si>
  <si>
    <t>Telemedia (1999)</t>
  </si>
  <si>
    <t xml:space="preserve">Private Conv TV </t>
  </si>
  <si>
    <t>CBC Parliamentary $</t>
  </si>
  <si>
    <t xml:space="preserve">CBC Advertising + </t>
  </si>
  <si>
    <t xml:space="preserve">Total Cable, DTH + IPTV </t>
  </si>
  <si>
    <t>&lt;-CRTC SUM</t>
  </si>
  <si>
    <t>IPTV $ % of BDU $</t>
  </si>
  <si>
    <t>Wired Line</t>
  </si>
  <si>
    <t>Internet Access</t>
  </si>
  <si>
    <t>CR4 (Shaw/Corus )</t>
  </si>
  <si>
    <t>Access Comm. Coop (9)</t>
  </si>
  <si>
    <t xml:space="preserve">Total </t>
  </si>
  <si>
    <t>HHI(Shaw/Corus )</t>
  </si>
  <si>
    <t>IPTV % Wiredline + ISP</t>
  </si>
  <si>
    <t>1.         The total value of the broadcast television sector includes private commercial tv revenue + CBC (all revenues). Including the annual federal appropriation adds considerably to the value of annual television markets.  Primary sources used: Statistics Canada, Table 3570001 - Television broadcasting industry, by North American Industry Classification System (NAICS), annually (V80997 Canada; Operating revenue, total; Private conventional television (1976 to 2013, Data: 38), the CRTC’s Communication Monitoring Report, Aggregate Annual Returns, Broadcasting Policy Monitoring Report and corporate annual reports. Most studies exclude the federal subsidy and focus only on the CBC’s commercial revenues. Some argue this gives the CBC a place in TV markets all out of proportion to its audience share. Including all sources of CBC income adds the corresponding amount to the bottom line of the conventional tv sector. For better our worse, our method measures all sources of income, so here too we do the same for the CBC even if the results are out of synch with its incomparably smaller market share. In market concentration terms, this method also under-weights the private players.  
 2.        CBC figures include all revenues: the federal annual appropriation, advertising, specialty and pay services, program sales, etc. To arrive at the CBC’s total revenue, I used the CRTC’s annual English and French-language Aggregate Annual Returns for data since 2008 as well as the CBC's Annual Report. Data for Annual Appropriations, Advertising and Specialty services are from CBC Annual Reports, and based on the fiscal year ending March 31. TV and Radio data from 2008 onwards are based on the broadcast year as reported by the CRTC in its Aggregate Annual Returns. The CBC’s TV and Radio revenues released by the CRTC cannot be fully reconciled with the total revenue figures published by the CBC. The difference, however, is small and insignificant. Prior to 2008, neither the CRTC nor CBC published disaggregated data for the CBC's conventional television services. To account for this, estimated revenues for television and radio are based on a 70/30% split between television and radio, in line with the average in the years between 2008 and 2013 for which the actual ratio is known from the CRTC's Aggregate Annual Returns. Additional background indicating that this is a reasonable estimate of the revenue split over time comes from: Government of Canada, Mandate Review Committee (1996). Making Our Voices Heard: Canadian Broadcasting and Film for the 21st Century.  Hull, Quebec: Department of Canadian Heritage, Chapter 6, Table 1.  Additional background for this table includes Canada, Standing Committee on Canadian Heritage (2008). CBC/Radio Canada: Defining Distinctiveness in the Changing Media Landscape; the CRTC’s Broadcasting Policy Monitoring Report and Financial Summaries;Friends of Canadian Broadcasting (2004). Change in Parliamentary Appropriation; Government of Canada, Mandate Review Committee (1996). Making Our Voices Heard: Canadian Broadcasting and Film for the 21st Century.  Hull, Quebec: Department of Canadian Heritage, Chapter 6, Table 1, 3.         
3.        Bell re-acquired CTV in 2011. CTV was first sold to BCE (68.5% voting interest) in December 2000.  BCE combined CTV with the Globe &amp; Mail at the time and from 2000 to early-2007 operated them as Bell Globemedia.  After acquiring CHUM in 2006, BCE reduced its stake to 15%, while Woodbridge Holdings (the Thomson family) gained control (40%) in the renamed CTVglobemedia. CTVglobemedia operated CTV from 2007 until 2011. CTVglobemedia also took-over CHUM in 2007 but was required by the CRTC to sell off that entity’s City TV stations (which were eventually sold to Rogers). It kept the A-Channel stations  which now for the CTV2 network. Bell acquired three more affiliates that had previously been owned by Corus in 2015: Channel 12 (Oshawa), CHEX TV (Peterborough) and CKWS TV (Kingston). Also see footnote 8 below. 
4.          Between 1997 and 1998, Baton consolidated ownership over CTV after acquiring the ownership stakes in the network of Western International Communications (WIC) (28.6%), Electrohome (14.3%), Moffatt (14.3%) and CHUM (14.3%)  – the latter in a swap of stations held by Baton in Ontario for others CHUM owned in the Maritime provinces.  The other major shareholder in CTV in the past had been MacleanHunter, through its ownership of CFCN (Calgary) (also see endnote 13).  CTV revenues prior to Baton’s consolidation of ownership are attributed to its respective shareholders prior to 1998.  
5.         Based on 26% of company’s total revenues, as reported in Financial Post, Survey of Industrials, and figures confirmed by journalistic accounts.  
6.        Amounts for 1984-1990 are estimates based on journalistic accounts of Blackburn’s television (CFPL London) revenues in 1992 and work backwards on the assumption of 4% average annual growth rate and the fact that what Blackburn owned during this period occurred did not change significantly.  
7.        Amounts for 1984-1992 are estimates based on 1996 figures published by CRTC and with two key assumptions: (1) average annual growth rate of 4% in line with industry trends and (2) that Craig’s significant expansion as a western television station ownership group had not yet occurred. 
8.        Shaw and Corus are treated as a single entity to reflect common ownership by the Shaw family. Separate lines for Shaw and Corus are provided to illuminate their respective revenues and market shares. The CR and HHI scores in the unshaded rows at the bottom of the table are based on the combined Shaw Corus tally, while the shaded rows are for both firms individually. In addition to Shaw's acquisition of Canwest Global Television in 2010, Corus owned three TV stations since 2000 that it operated as CBC affiliates: Channel 12 (Oshawa), CHEX TV (Peterborough) and CKWS TV (Kingston). These were sold to Bell in 2015. To estimate their revenues, we deduct the total of Corus’s TV segment from the Corus’ total revenues for pay and specialty TV services in the CRTC's Individual Pay, Pay-per-view, Video-on-Demand and Specialty Services Financial Summaries. Beginning in 2009, Corus folded its “Content” segment into its TV segment, giving further clues into how much of the latter category the broadcast TV stations accounted for. I settled on an estimate that the TV stations accounted for just over 6% of Corus' total revenues. The precise amount doesn’t matter too much because, either way, the revenues end up with Shaw Corus, either under the pay and specialty label, where I put the difference between the revenue reported in Corus’ annual reports, after the just described adjustments, on one hand, and the CRTC’s figures in the Individual Pay, Pay-per-view, Video-on-Demand and Specialty Services Financial Summaries, on the other. See CRTC’s Aggregate Annual Returns for Shaw and Corus’s Annual Reports for 2002 (p. 22), 2006 (p. 24), 2008 (p. 23), 2010 (p. 14) and 2012 (p. 19).  
9.        Revenues for 1988 to 1996 derived from Canwest Global’s (2000) Annual Report, which contains revenue figures going back to 1987. 1
10.        Figures for 1996 from FPInfomart, Historical Reports: WIC Western International Communications, Ltd, p. 12.  Figures for 1996 are based on the same share played by conventional TV in WIC’s total revenue as in 1998: 60%.  Prior to that, conventional tv played a larger role, approximately 67%, between 1985 and 1992, before the significant expansion of its pay and specialty channels after the acquisition of Allarcom (1991), the addition of MovieMax (1994) and Teletoon and ROBTv in 1996.  The rest was accounted for by its radio operations and its satellite carrier, Cancom – a company in which it held half the ownership after 1985.  For 1984, the split is estimated at 75/25 in favour of television versus radio.  
11.        Rogers revenue figures since 2008 from the CRTC’s Aggregated Annual Reports. Revenues before that apportioned on the basis of the weight given to them in the company’s “media category” (21%, as stated in the 2003 Annual Report). From this amount, I subtracted the figures published in the CRTC’s Individual Pay, Pay-per-view, Video-on-Demand and Specialty Services Financial Summaries (1996-2007) to obtain a figure for conventional television revenues.  Individual pay, pay-per-view, video-on-demand and specialty services
12.        MacleanHunter’s main television interests in the 1980s was the CTV affiliate, CFCN (Calgary). In 1988, MacleanHunter acquired Selkirk, the Southam newspaper giant’s broadcasting arm, whose television stakes included ownership of CHCH/Niagara Television (Hamilton), Calgary TV (CFAC), Lethbridge Broadcasting Company (CFACTVL), 50% of British Columbia Broadcasting Company (CHAN, Vancouver and CHEK, Victoria) and 37% of Okanagan Valley Television (CHBC, Kelowna). Based on data and commentary in MacleanHunter’s Annual Reports, television is estimated as accounting for 2.5% of its total revenues in 1984 and 8% in each of the subsequent years reported. MacleanHunter was merely a way-station in the transfer of the Selkirk TV stations.  In 1989, it sold BC Broadcasting (CHANTV and CHEK); Okanagan Valley Television (CHBC), Lethbridge Television for $216.5m to WIC.  In 1993, Niagara Television (CHCH, Hamilton) was also sold to WIC for $40.5m.  Now WIC owned all of these television stations exclusively, whereas it had previously shared ownership of them with Selkirk.  WIC also acquired Selkirk’s stake in the CTV network with these purchases, doubling its interest to a 28.6% stake in the network.  Rogers, which bought MacleanHunter in 1994, and thus CFCN (Calgary), sold the latter and its 14.3% stake in CTV to Baton in 1996.  By the end of 1997, Baton completed the consolidation of its control over CTV by acquiring WIC’s 28.6% stake, merging with Electrohome (14.3%), swapping stations in Ontario that it had acquired from the Blackburn Group (CFPL, London, ON) (1993) for stations held by CHUM in the Maritimes (14.3%), and acquiring CFCF from Videotron.  Also see endnote 4.  
13.        Quebecor’s revenues since 2008 from CRTC Aggregated Annual Returns and from Annual Reports in earlier years. 
14.        Selkirk was 47% owned by Canada’s largest newspaper chain at the time, Southam. Television is estimated to account for 3/4 of Selkirk’s total revenues; radio for the rest.  Base figure from FP Survey of Industrials, 1985 and 1989.  Prior to its acquisition by MacleanHunter, Selkirk owned Niagara Television (CHCH) (Hamilton), Calgary Television (CFAC) and Lethbridge Television (CFAC).  It also had 50% and 37% ownership stakes in BCTV (CHEK and CHAN in Victoria and Vancouver, respectively) and Okanagan Television (CHBC, Kelowna), with the balance held by WIC (Griffiths Family).  WIC consolidated its control over these television stations in 1989, except for CHCH, which followed in 1993.
15.        Videotron started as a cable company and moved into broadcasting in 1987 with the purchase of TeleMetropole/CFTM (see endnote 21).  Figures for 1988 through to 1996 are based on  FPInfomart, Historical Reports: TVA, Ltd and FPInfomart, Historical Reports: Videotron. 
16.        TVA was created as a commercial Quebecbased network in 1971 by TeleMetrole, with CFTM as its flagship station.  It led a group of four other television station owners – Pathonic, Radio Nord, Télé Inter Rives and Télévision de la Baie des Chaleurs – as the backbone of the TVA network.  Videotron (Chagnon family) acquired TeleMetrole in 1987 and Pathonic in 1990.  Pathonic, incidentally, held the controlling interest (45%) in Télé Inter Rives, which also passed to Videotron.  By 1992, Videotron had consolidated its ownership over TVA, which it kept until it being taken over itself by Quebecor (Peledeau family) in 2000.  Quebecor had also previously acquired TQS in 1997 as the leading part of a consortium  Cogeco, Cancom, and other TQS affiliates.  Once it acquired TVA, regulators forced Quebecor to sell its stake in TQS and, in particular, CFCF.  CFCF was acquired by WIC (Griffith family), while Cogeco (Audet) and Bell Globemedia acquired the rest of TQS (60/40) and ran it from 2001 until 2008, before selling it yet again.  95% of its reported revenues attributed to its television operations, as per comments in its Annual Reports.    
17.        Revenue estimate based on the sale of comparable television stations/network to those held by Pathonic for a multiple of between 2.7 and 2.9 times revenue.  Videotron acquired 93% equity in Pathonic for $52.4m in 1988/89 and then the 45% stake that Pathonic had held in Télé Inter Rives by 1992.  
18.        TQS acquired in 1997 by a consortium led by Quebecor and minor stakes held by Cogeco, Cancom and TQS affiliate Radio Nord, with flagship station CFCF (Pouliot/TQS) sold separately to WIC for $70m. Quebecor required by CRTC to sell TQS after acquiring Videotron/TVA.  Cogeco acquired 60% stake in TQS in 2001, while Bell Globemedia gained the rest. 
19.        Figures for CFCF/TQS based on data from FP Survey of Industrials: CFCF.  Estimates based on the following assumptions: first, that Jean A. Pouliot controlled 2/3 of TQS during this time; second, revenue for TQS was split 1/3 to CFCF, one-third to Pouliot’s other tv stations in Quebec (CFAP, CJFP, CJPC), and the remaining third among three other groups affiliated with TQS: Radio Nord, Télé Inter Rives and Télévision de la Baie des Chaleurs, each with an approximately 10% stake in TQS; finally, statements made by the Quebec Supreme Court in the 1996 case between Cogeco and CFCF.  
20.        Radio Nord-owned television stations were affiliates of the two main commercial Quebec television networks: TVA, CBC/RC and TQS.  It held the third largest interest in TVA after Tele-Metropole (70%) and Pathonic (20%), with two other smaller companies holding smaller stakes yet.  I estimate Radio Nord’s share of TVA revenues at 5%.  It’s stake in TQS is 10%
</t>
  </si>
  <si>
    <t>Look (MDS) (10)</t>
  </si>
  <si>
    <t>Total Network Access $ (Wiredline + ISP + Cable)</t>
  </si>
  <si>
    <t>IPTV % Total Connectivity Charges</t>
  </si>
  <si>
    <t>IPTV + Cable/ DTH/IPTV</t>
  </si>
  <si>
    <t>IPTV Revenues Adjusted to Reflect Y-O-Y Growth October 2016</t>
  </si>
  <si>
    <t xml:space="preserve"> </t>
  </si>
  <si>
    <t>IPTV Subscribers Y-O-Y Average (calculated October 2016)</t>
  </si>
  <si>
    <t>Pay &amp; Specialty TV Ownership Groups, Revenue ($Millions) &amp; Concentration Levels, 1984 - 2015 (1)</t>
  </si>
  <si>
    <t>Bell (2)</t>
  </si>
  <si>
    <t xml:space="preserve">  Astral (9)</t>
  </si>
  <si>
    <t xml:space="preserve">    Bell Globemedia (3)</t>
  </si>
  <si>
    <t xml:space="preserve">   CTV Globemedia (4)</t>
  </si>
  <si>
    <t xml:space="preserve">      Bell Globe media </t>
  </si>
  <si>
    <t>CTVgm 2007</t>
  </si>
  <si>
    <t xml:space="preserve">        CHUM</t>
  </si>
  <si>
    <t xml:space="preserve">CTVgm Rogers(2007)  </t>
  </si>
  <si>
    <t xml:space="preserve">        CTV (5)</t>
  </si>
  <si>
    <t>Bell (2000)</t>
  </si>
  <si>
    <t xml:space="preserve">         Netstar (6)</t>
  </si>
  <si>
    <t>CTV</t>
  </si>
  <si>
    <t>Shaw + Corus (7)</t>
  </si>
  <si>
    <t>Sources &amp; Notes</t>
  </si>
  <si>
    <t>Total BDU Subs</t>
  </si>
  <si>
    <t xml:space="preserve">  Shaw</t>
  </si>
  <si>
    <t xml:space="preserve">  Corus</t>
  </si>
  <si>
    <t xml:space="preserve">  Canwest</t>
  </si>
  <si>
    <t xml:space="preserve">  Alliance Atlantis (8)</t>
  </si>
  <si>
    <t>Canwest 2007</t>
  </si>
  <si>
    <t xml:space="preserve">  WIC</t>
  </si>
  <si>
    <t>Shaw / Canwest</t>
  </si>
  <si>
    <t xml:space="preserve">   Atlantis</t>
  </si>
  <si>
    <t>Alliance</t>
  </si>
  <si>
    <t xml:space="preserve">   Allarcom</t>
  </si>
  <si>
    <t>WIC (1991)</t>
  </si>
  <si>
    <t xml:space="preserve">Rogers </t>
  </si>
  <si>
    <t>CBC/Radio Canada</t>
  </si>
  <si>
    <t>Quebecor (10)</t>
  </si>
  <si>
    <t xml:space="preserve">   Craig</t>
  </si>
  <si>
    <t>CHUM &amp; QMI</t>
  </si>
  <si>
    <t xml:space="preserve">   Videotron</t>
  </si>
  <si>
    <t>* = estimate. Typically based on avg of year before and year after revenues.</t>
  </si>
  <si>
    <t>DHX</t>
  </si>
  <si>
    <t xml:space="preserve">       Blackburn (6) (CFPL London)</t>
  </si>
  <si>
    <t xml:space="preserve">(1) Bell's revenues are based on company's Investor Conference 2012 Q4 (Feb. 7, 2013) (http://bce.ca/assets/investors/Q4-2012/2013BCEInvestorConference_FinalConsolidated.pdf, p. 40) for number of subscribers and $60/mo for 2012. I use the CRTC's annual ARPU estimates for BDUs of $59.41/month reported in the 2011 Communications Monitoring Report (p. 96) The CRTC reports a much lower ARPU for IPTV services of just under $41, but this seems implausible because (a) Bell's own reported ARPU is much higher as is SaskTel's Annual Reports identify a monthly ARPU for their IPTV services of $62.38 and (b) the size of the gap between cable and satellite BDU's on the one hand and IPTV services on the other, seems unrealistic, given that both services are competing in essentially the same market.  Bell and Bell Aliant collectively own several small cable systems, with CRTC Aggregate Annual Returns for 2013 indicating a total subscribers and revenues for these systems as 31,655 and $24.2 million. </t>
  </si>
  <si>
    <t>(2) Bell Aliant's subscriber numbers are from its Annual Report (2012, p. 2) as well as its Supplemental Financial Information 4th Quarter 2012 (http://bellaliant.ca/english/ir/pdf/2012_Q4_supplemental.pdf)(pp. 8-9) .</t>
  </si>
  <si>
    <t>Pelmorex</t>
  </si>
  <si>
    <t xml:space="preserve">(3) Telus' subscriber numbers are from its 2011 Annual Report (p. 10), 2010 Annual Report (p. 5), Supplemental Investor Information, 3rd Quarter 2011 (Unaudited) (http://about.telus.com/servlet/JiveServlet/previewBody/2522-102-1-2514/Q3%2011%20Supplemental.pdf, p. 12). Revenue figures for 2011 arrived at by multiplying the number of subscribers by the CRTC's annual ARPU estimates of BDUs of $59.41/month in the 2011 Communications Monitoring Report (p. 96). The fact that Telus identifies 509,000 subscribers for its IPTV service while the CRTC's Communications Monitoring Report (p. 96) claims that there are only 657,300 subscribers in total, suggests that the latter figures vastly under-estimate the number of IPTV subscribers. To put this another way, it would appear that for the CRTC's estimated number of subscribers to be correct, Bell Aliant (77,000 subs) + Telus (509,000 subs) would have to account for just over 89 percent of all subscribers. </t>
  </si>
  <si>
    <t>(4) MTS Allstream"s subscriber and ARPU figures from its 2011 Annual Report (pp. 3, 16) and multiplied by an ARPU of $62.38. Its 2008 Annual Report lists subscriber numbers back to 2004 (p. 62)</t>
  </si>
  <si>
    <t>Fairchild (Chinavision)</t>
  </si>
  <si>
    <t>(5) Sasktel's subscriber figures from its 2011 Annual Report (pp. 15, 29, 37). Previous years from 2010 Annual Report (p. 45) and 2006 Annual Report (p. 49). Subscriber numbers are multiplied by MTS ARPU to arrive at total revenues because SaskTel does not present revenue figures for its IPTV service on a stand-alone basis and because MTS is most comparable to SaskTel vs CRTC's average ARPU.</t>
  </si>
  <si>
    <t>Blue Ant</t>
  </si>
  <si>
    <t>Cogeco (as TQS from 2001-08)</t>
  </si>
  <si>
    <t>Remstar 2008</t>
  </si>
  <si>
    <t>Maple Leaf Sports &amp; Entertainment</t>
  </si>
  <si>
    <t>Bell / Rogers</t>
  </si>
  <si>
    <t xml:space="preserve">Other </t>
  </si>
  <si>
    <t>Spec and Pay TV $</t>
  </si>
  <si>
    <t>Conv TV Priv</t>
  </si>
  <si>
    <t>CHUM (7)</t>
  </si>
  <si>
    <t xml:space="preserve">   Craig (8)</t>
  </si>
  <si>
    <t>CHUM &amp; QMI (Dec 04)</t>
  </si>
  <si>
    <t>Shaw+Corus (9)</t>
  </si>
  <si>
    <t>1.        Revenue apportioned according to the distribution of ownership stakes in each service when jointly owned. Sources: Statistics Canada, Table 3570001 - Television broadcasting industry, V32211503 Canada; Operating revenue, total; Pay and specialty television, the CRTC's Individual Pay, Pay-per-view, Video-on-Demand and Specialty Services Financial Summaries, the Communication Monitoring Report as well as various corporate Annual Reports cited below. When revenues from the CRTC clash with audited annual reports, as they do with respect to Astral, Bell and Corus in significant ways, audited financial documents are chosen because they are subject to a more stringent process of review. The CRTC’s figures based on its Aggregate Annual Returns and Individual Pay, Pay-per-view, Video-on-Demand and Specialty Services Financial Summaries appear to be low for Astral, Bell and Corus, in particular (see earlier and below). 
2.        The Communication Monitoring Report allocates CTVGlobemedia's 2010 revenues to Bell. I have kept them with CTV until 2011, when Bell received approval to take over CTV.  This is consistent with Bell's 2012 Annual Report, where it observes that it re-assumed control of CTV after the 1st qtr of 2011. In its submission to these hearings, Bell cites total TV market revenues of $1820.9 (Supplemental Brief, p. 30; Goldstein, 2013, pp. 5-6, 9). Subtract $836.6 million from this as identified for CTV 1 and CTV 2 in the CRTC's Aggregate Annual Report, and this leaves $984.3 million for Pay and Specialty TV services ). These are the figure I use. I do so because they lines up well with figures reported in Bell's 2012 Annual Report, which cites $1455 million in revenue for the last three quarters of 2011 (p. 48). In contrast to the figure of $984.3 assumed in Bell’s submission, the CRTC's Individual Pay, Pay-per-view, Video-on-Demand and Specialty Services Financial Summaries yields a figure that is $123.1 million less, using the FDM method of calculation, $1697.8 million. The differences seem to be too large to be accounted for by differences between the "broadcast year" and the calendar year. Using the "winner-takes-all" method, however, where the dominant owner obtains all revenues while revenues are shared 50-50 for co-owned services and minority stakes discarded, closes the gap. Astral, 2011 Annual Report, p. 21; PWC, Astral Valuation Abridged, 2012, p. 25; Corporate Annual Reports, including the CBC’s Annual Report. 
3.        Bell acquired a 37.5% stake in Maple Leafs Sports and Entertainment in 2012 along with Rogers (also a 37.5% stake) and Kilmer Sports (Tanenbaum). The acquisition gave it a controlling interest in NBA TV, Leaf TV and Gol TV. Bell’s 2013 Annual Report, page 133 states that Bell and Rogers acquired their 37.5% interests, respectively, in MLSE in August 2012 (http://www.crtc.gc.ca/eng/archive/2012/2012-443.pdf). While the 2013 Communication Monitoring Report lists NBA TV, Leaf TV and GolTV under Rogers's Pay and Specialty Channels, it does not do so for Bell. We have attributed Bell's stake in MLSE to its 2013 revenues. In the year after its acquisition of MLSE (i.e. 2013), Bell acquired Astral Media and the following English-language television services: The Movie Network, Mpix/HBO Canada and TMN Encore. It also acquired the following French-language services: SuperÉcran, CinéPop, Canal Vie, Canal D, VRAK TV, and Z Télé. Through a series of divestitures required by the Competition Bureau in return for approval of the transaction, Bell divested several English-language TV services to Shaw Corus: Teletoon/Télétoon, Teletoon Retro and Cartoon Network (Canada). In the same transaction, Bell also divested Astral's 50% ownership stakes in two French language serivces to Shaw/Corus, which was already the other half owner of both channels: Historia and Séries+.  Bell entered into a sales agreement with DHX Media on November 27th, 2013 for the following English-language TV services that it had also agreed to divest: The Family Channel, MPix, Disney XD,Disney Jr. (English).  The agreement was approved by the CRTC in July 2014 (http://www.crtc.gc.ca/eng/archive/2014/2014-388.pdf). 
4.        CTV sold to BCE (68.5% voting interest) in December 2000.  BCE joined CTV with the Globe &amp; Mail and from 2000 to early-2007 operated them as Bell Globemedia.  After acquiring CHUM in 2006, BCE reduced its stake to 15%, while Woodbridge Holdings (the Thomson family) gained control (40%) in the renamed CTVglobemedia. Includes CTVglobemedia’s take-over of CHUM in 2007 as well as the CRTC requirement that it sell off the City TV stations (which were eventually sold to Rogers) while keeping the A-Channel stations and 26 cable and satellite channels.
5.        See Note 4 above under Conventional TV (Canada). 
6.        The controlling owner of Netstar before its sale to CTV in 2000 was Labatts Brewery. 
7.        Also see Note 10 under Conventional TV (Canada). Shaw and Corus treated as a single entity to reflect common ownership by Shaw family. Separate lines for Shaw and Corus show their respective revenues and market shares. The CR and HHI scores in the first column of each year covered is based on combined Shaw Corus, while the second column displays bothi firms separately. Revenues for Shaw since its purchase of Canwest Global Television in 2010 from the CRTC's Individual Pay, Pay-per-view, Video-on-Demand and Specialty Services Financial Summaries. For Corus, revenues are from its Annual Reports, for 2002 (p. 22), 2006 (p. 24), 2008 (p. 23), 2010 (p. 14) and 2012 (p. 19), minus deductions for its three conventional TV stations (see above) and, after 2009, to remove the “content segment” that had previously been shown on its own but thereafter folded into the TV segment. Sum of individual services from the CRTC's Individual Pay, Pay-per-view, Video-on-Demand and Specialty Services Financial Summaries are less than those shown in Corus’ Annual Reports by the following amounts in 2008, 2010, 2011 and 2012 respectively, after the adjustments just described: $36.8 million, $24.8 million, $42.3 million and $41.9 million, respectively. See Corus’s Annual Reports for 2002 (p. 22), 2006 (p. 24), 2008 (p. 23), 2010 (p. 14) and 2012 (p. 19).  
8.        Company incorporated as Alliance Entertainment in 1984, renamed Alliance Atlantis after merger with Atlantis, and acquired in 2007 by Canwest/Goldman Sachs.
9.        Astral's total tv revenues are based on figures reported in Annual Report 2011 (p. 21) as well as PWC, Astral Valuation Abridged (2012, p. 52), i.e. 2011 = $557.9m. This figure is based on Astral's Pay and Specialty TV segment's (total revenues = $582.2m for 2011) but excludes Astral's in-house advertising and online divisions (see PWC, Astral Valuation Abridged, p. 45). This is about $20 million higher than the total of $537 million in revenues reported by the CRTC for Astral in its Individual Pay, Pay-per-view, Video-on-Demand and Specialty Services Financial Summaries. The break-down of French and English revenues is shown in PWC’s Astral Valuation report for 2010 and 2011. I use the same ratio to determine English and French revenues for 2012. Prior to 2010, I split the revenues 53:47 between English- and French-language services based on their respective weight in the CRTC's Financial Summaries. 
10.        Quebecor required by CRTC to sell TQS after acquiring Videotron/TVA.  Cogeco acquired 60% stake in TQS in 2001, while Bell Globemedia gained the rest. 
</t>
  </si>
  <si>
    <t xml:space="preserve">   Canwest (10)</t>
  </si>
  <si>
    <t>Pay and Specialty Television Ownership Groups,  Market Shares  and Concentration Levels, 1984-2015 (1)</t>
  </si>
  <si>
    <t>Bell (4)</t>
  </si>
  <si>
    <t xml:space="preserve">   WIC (11)</t>
  </si>
  <si>
    <t>Rogers (12)</t>
  </si>
  <si>
    <t xml:space="preserve">  Astral</t>
  </si>
  <si>
    <t xml:space="preserve">   CTV Globemedia (5)</t>
  </si>
  <si>
    <t xml:space="preserve">  Maclean Hunter (13)</t>
  </si>
  <si>
    <t xml:space="preserve">  Selkirk (14)</t>
  </si>
  <si>
    <t>Quebecor TVA (15)</t>
  </si>
  <si>
    <t xml:space="preserve">        CTV (6)</t>
  </si>
  <si>
    <t xml:space="preserve">         Netstar (7)</t>
  </si>
  <si>
    <t xml:space="preserve">  Videotron (16)</t>
  </si>
  <si>
    <t xml:space="preserve">  TeleMetropole (TVA) (17)</t>
  </si>
  <si>
    <t xml:space="preserve">  Pathonic (18)</t>
  </si>
  <si>
    <t>Television Ownership Groups, Revenues ($millions) and Concentration Levels, 1984-2015 (1)</t>
  </si>
  <si>
    <t xml:space="preserve">  Astral (17)</t>
  </si>
  <si>
    <t>Cogeco TQS (2001-08) (19)</t>
  </si>
  <si>
    <t xml:space="preserve">    CTVGlobemedia (2)</t>
  </si>
  <si>
    <t xml:space="preserve">  TQS (CFCF/Pouliot (10)</t>
  </si>
  <si>
    <t xml:space="preserve">      Bell Globemedia (3)</t>
  </si>
  <si>
    <t xml:space="preserve">        CTV (Baton) (4)</t>
  </si>
  <si>
    <t>Bell Globemedia</t>
  </si>
  <si>
    <t xml:space="preserve">          Netstar</t>
  </si>
  <si>
    <t>Radio Nord (21)</t>
  </si>
  <si>
    <t>Baton/CTV</t>
  </si>
  <si>
    <t xml:space="preserve">          Electrohome (5)</t>
  </si>
  <si>
    <t xml:space="preserve">          Moffatt</t>
  </si>
  <si>
    <t xml:space="preserve">         Blackburn (6) (CFPL London)</t>
  </si>
  <si>
    <t xml:space="preserve">         MidCanada Comm </t>
  </si>
  <si>
    <t xml:space="preserve">         Huron Broadcasting</t>
  </si>
  <si>
    <t xml:space="preserve">         Yorkton TV</t>
  </si>
  <si>
    <t xml:space="preserve">         Sunwapta</t>
  </si>
  <si>
    <t xml:space="preserve">  CHUM (8)</t>
  </si>
  <si>
    <t>CTV Rogers (2007) (10)</t>
  </si>
  <si>
    <t>Shaw + Corus (9)</t>
  </si>
  <si>
    <t xml:space="preserve"> CHUM &amp; QMI</t>
  </si>
  <si>
    <t>Canwest (10)</t>
  </si>
  <si>
    <t xml:space="preserve">  Alliance Atlantis (11)</t>
  </si>
  <si>
    <t>Canwest (2007)</t>
  </si>
  <si>
    <t xml:space="preserve">    Atlantis</t>
  </si>
  <si>
    <t>Television Ownership Groups, Market Shares (Percentage based on $) and Concentration Levels, 1984-2014 (1)</t>
  </si>
  <si>
    <t xml:space="preserve">  WIC (12)</t>
  </si>
  <si>
    <t>Canwest (1998)</t>
  </si>
  <si>
    <t xml:space="preserve">    Allarcom</t>
  </si>
  <si>
    <t>CBC/ Radio Canada (13)</t>
  </si>
  <si>
    <t>(Remstar)</t>
  </si>
  <si>
    <t>Rogers (14)</t>
  </si>
  <si>
    <t xml:space="preserve">  Maclean Hunter (15)</t>
  </si>
  <si>
    <t>(Bell Globemedia)</t>
  </si>
  <si>
    <t xml:space="preserve">  Selkirk (16)</t>
  </si>
  <si>
    <t>Quebecor (18)</t>
  </si>
  <si>
    <t xml:space="preserve">  Videotron (19)</t>
  </si>
  <si>
    <t xml:space="preserve">  TeleMetropole (TVA) (20)</t>
  </si>
  <si>
    <t xml:space="preserve">  Pathonic (21)</t>
  </si>
  <si>
    <t>Netflix</t>
  </si>
  <si>
    <t>Baton (1993)</t>
  </si>
  <si>
    <t>Radio Nord (24)</t>
  </si>
  <si>
    <t>Fairchild</t>
  </si>
  <si>
    <t>Specialty and Pay TV Channels by Major Ownership Group (including those with partial ownership), 2015 (Conventional TV Below)</t>
  </si>
  <si>
    <t xml:space="preserve">Craig </t>
  </si>
  <si>
    <t>Specialty and Pay TV Channels by Major Ownership Group (including those with partial ownership), 2014 (Conventional TV Below)</t>
  </si>
  <si>
    <t>Specialty and Pay TV Channels by Major Ownership Group (including those with partial ownership), 2013. (Conventional TV Below)</t>
  </si>
  <si>
    <t>CHUM &amp; QBC (Dec 04)</t>
  </si>
  <si>
    <t>Shaw/Corus</t>
  </si>
  <si>
    <t>Cogeco TQS (2001-8) (22)</t>
  </si>
  <si>
    <t>CBC</t>
  </si>
  <si>
    <t>Astral</t>
  </si>
  <si>
    <t>ABC Spark</t>
  </si>
  <si>
    <t>Bell TV on Demand and Vu</t>
  </si>
  <si>
    <t>Viceland (Biography)</t>
  </si>
  <si>
    <t>Illico sur demande (B)(1)</t>
  </si>
  <si>
    <t>RDI</t>
  </si>
  <si>
    <t>Historia</t>
  </si>
  <si>
    <t>Biography</t>
  </si>
  <si>
    <t>Canal D</t>
  </si>
  <si>
    <t>Cartoon Network</t>
  </si>
  <si>
    <t>Remstar June 2008</t>
  </si>
  <si>
    <t>Reseau des Sports (RDS)</t>
  </si>
  <si>
    <t>G4techTV</t>
  </si>
  <si>
    <t>Argent</t>
  </si>
  <si>
    <t>ARTV</t>
  </si>
  <si>
    <t>Series+</t>
  </si>
  <si>
    <t>Canal Vie</t>
  </si>
  <si>
    <t>Univison</t>
  </si>
  <si>
    <t>RDS Info</t>
  </si>
  <si>
    <t>Outdoor Life</t>
  </si>
  <si>
    <t>Le Canal Nouvelles (LCN)</t>
  </si>
  <si>
    <t>CBC NewsNet</t>
  </si>
  <si>
    <t>Teletoon (B)(1)</t>
  </si>
  <si>
    <t>Cinepop</t>
  </si>
  <si>
    <t>Teleninos</t>
  </si>
  <si>
    <t>Cablevision du nord de Quesbec inc</t>
  </si>
  <si>
    <t>Rogers On Demand</t>
  </si>
  <si>
    <t>addikTV</t>
  </si>
  <si>
    <t>Explora</t>
  </si>
  <si>
    <t>Teletoon Retro English</t>
  </si>
  <si>
    <t>Super Ecran</t>
  </si>
  <si>
    <t>Bold</t>
  </si>
  <si>
    <t>Telebimbi</t>
  </si>
  <si>
    <t>CTV News Channel</t>
  </si>
  <si>
    <t>Rogers Sportsnet (Sportsnet)</t>
  </si>
  <si>
    <t>Mlle</t>
  </si>
  <si>
    <t>Documentary</t>
  </si>
  <si>
    <t>Teletoon Retro French</t>
  </si>
  <si>
    <t>Vrak TV</t>
  </si>
  <si>
    <t>MTV Canada</t>
  </si>
  <si>
    <t>Rogers Sportsnet One</t>
  </si>
  <si>
    <t>Prise 2</t>
  </si>
  <si>
    <t>BBC Canada</t>
  </si>
  <si>
    <t>Ztele</t>
  </si>
  <si>
    <t>Business News Network</t>
  </si>
  <si>
    <t>Sportsnet PPV</t>
  </si>
  <si>
    <t>CASA (formerly LES IDEES DE MA MAISON)</t>
  </si>
  <si>
    <t>BBC Kids</t>
  </si>
  <si>
    <t>Rogers Sportsnet PPV</t>
  </si>
  <si>
    <t>CASA</t>
  </si>
  <si>
    <t>Rogers Sportnet PPV</t>
  </si>
  <si>
    <t>Rogers Sportsnet</t>
  </si>
  <si>
    <t xml:space="preserve">  TQS (CFCF/Pouliot) (23)</t>
  </si>
  <si>
    <t>Comedy Network</t>
  </si>
  <si>
    <t>Sportsnet World</t>
  </si>
  <si>
    <t>Canal Indigo</t>
  </si>
  <si>
    <t>déjà vu</t>
  </si>
  <si>
    <t>Musimax</t>
  </si>
  <si>
    <t>Juicebox (formerly PunchMuch)</t>
  </si>
  <si>
    <t>NBA TV</t>
  </si>
  <si>
    <t>Yoopa</t>
  </si>
  <si>
    <t>DIY Network</t>
  </si>
  <si>
    <t>ESPN Classic Canada</t>
  </si>
  <si>
    <t>MusiquePlus</t>
  </si>
  <si>
    <t>Leaf TV</t>
  </si>
  <si>
    <t>Evasion</t>
  </si>
  <si>
    <t>HGTV</t>
  </si>
  <si>
    <t>Animal Planet</t>
  </si>
  <si>
    <t>GolTV (Soccer)</t>
  </si>
  <si>
    <t>MYSTERE</t>
  </si>
  <si>
    <t>History TV</t>
  </si>
  <si>
    <t>The Sports Network</t>
  </si>
  <si>
    <t>Teletoon</t>
  </si>
  <si>
    <t>Viewers Choice Canada</t>
  </si>
  <si>
    <t>FX Canada</t>
  </si>
  <si>
    <t>Sun News Network</t>
  </si>
  <si>
    <t>QMI &amp; Consortium (20)</t>
  </si>
  <si>
    <t>Food Network</t>
  </si>
  <si>
    <t>Maple Leafs Sports &amp; Entertainment</t>
  </si>
  <si>
    <t>LES IDEES DE MA MAISON</t>
  </si>
  <si>
    <t>Teletoon/Teletoon</t>
  </si>
  <si>
    <t>Tvtropolis</t>
  </si>
  <si>
    <t>BC News 1</t>
  </si>
  <si>
    <t>FXX (formerly Ampersand)</t>
  </si>
  <si>
    <t>TVA Sports</t>
  </si>
  <si>
    <t>Fox Sports</t>
  </si>
  <si>
    <t>Discovery Channel</t>
  </si>
  <si>
    <t>Teletoon (Fr)</t>
  </si>
  <si>
    <t>Sun TV</t>
  </si>
  <si>
    <t>Mountain Cablevision</t>
  </si>
  <si>
    <t>Canal Indigo PPV (f)</t>
  </si>
  <si>
    <t>Discovery Science</t>
  </si>
  <si>
    <t>Movietime</t>
  </si>
  <si>
    <t>Discovery World HD</t>
  </si>
  <si>
    <t>Disney Jr.</t>
  </si>
  <si>
    <t>Natl Geog</t>
  </si>
  <si>
    <t>Movie Network</t>
  </si>
  <si>
    <t>Reality</t>
  </si>
  <si>
    <t>The NHL Network</t>
  </si>
  <si>
    <t>Viewers Choice (PPV)</t>
  </si>
  <si>
    <t>Shaw On Demand</t>
  </si>
  <si>
    <t>Book Television</t>
  </si>
  <si>
    <t>Viewers Choice (DTH)</t>
  </si>
  <si>
    <t>Shaw PPV</t>
  </si>
  <si>
    <t>Bravo!</t>
  </si>
  <si>
    <t>The Family Channel</t>
  </si>
  <si>
    <t>Investigation Discovery (CourtTV)</t>
  </si>
  <si>
    <t>Mpix</t>
  </si>
  <si>
    <t>Showcase</t>
  </si>
  <si>
    <t>FashionTelevisionChannel</t>
  </si>
  <si>
    <t>Showcase Action</t>
  </si>
  <si>
    <t>MuchLoud</t>
  </si>
  <si>
    <t>Natl Geog Wild</t>
  </si>
  <si>
    <t>Showcase Diva</t>
  </si>
  <si>
    <t>MuchMore</t>
  </si>
  <si>
    <t>Slice</t>
  </si>
  <si>
    <t>MuchMoreRetro</t>
  </si>
  <si>
    <t>Indep Film Channel</t>
  </si>
  <si>
    <t>MuchMusic</t>
  </si>
  <si>
    <t>MuchVibe</t>
  </si>
  <si>
    <t>Twist</t>
  </si>
  <si>
    <t>CablePulse 24</t>
  </si>
  <si>
    <t>CMT (e)</t>
  </si>
  <si>
    <t>PunchMuch</t>
  </si>
  <si>
    <t>Cosmopolitan TV (e)</t>
  </si>
  <si>
    <t>MTV2 Canada</t>
  </si>
  <si>
    <t>Discovery Kids (e)</t>
  </si>
  <si>
    <t>SPACE</t>
  </si>
  <si>
    <t>Mystery</t>
  </si>
  <si>
    <t>E! (formerly Star!)</t>
  </si>
  <si>
    <t>Men TV</t>
  </si>
  <si>
    <t>Comedy Gold (formerly TV Land)</t>
  </si>
  <si>
    <t>DTOUR (Tvtropolis)</t>
  </si>
  <si>
    <t>Dusk (e)</t>
  </si>
  <si>
    <t>Nortwestel</t>
  </si>
  <si>
    <t>Fyi (Twist)</t>
  </si>
  <si>
    <t>Encore Avenue (e)</t>
  </si>
  <si>
    <t>Canal D (3)</t>
  </si>
  <si>
    <t>EuroWorld SPORT (e)</t>
  </si>
  <si>
    <t>Movie Central (e)</t>
  </si>
  <si>
    <t>OTT Subscription</t>
  </si>
  <si>
    <t>Nickelodeon (e)</t>
  </si>
  <si>
    <t>OWN (e)</t>
  </si>
  <si>
    <t>Teletoon (b)(1)</t>
  </si>
  <si>
    <t>The Movie Network</t>
  </si>
  <si>
    <t>TreeHouse TV (e)</t>
  </si>
  <si>
    <t>Total TV $</t>
  </si>
  <si>
    <t>W Movies (e)</t>
  </si>
  <si>
    <t>W Network (e)</t>
  </si>
  <si>
    <t>The Movie Network Encore (Mpix)</t>
  </si>
  <si>
    <t>YTV (e)</t>
  </si>
  <si>
    <t>Leonardo World Canada (ethnic)</t>
  </si>
  <si>
    <t>Mediaset Italia (ethnic)</t>
  </si>
  <si>
    <t>SKY TG 24 Canada (ethnic)</t>
  </si>
  <si>
    <t>Sundance Channel (ethnic)</t>
  </si>
  <si>
    <t>Telelatino (ethnic)</t>
  </si>
  <si>
    <t>TLN en Espanol (ethnic)</t>
  </si>
  <si>
    <t>Video Italia Canada (ethnic)</t>
  </si>
  <si>
    <t>Conv TV</t>
  </si>
  <si>
    <t>Pay + Specialty</t>
  </si>
  <si>
    <t>Univision (TLN en Espanol) (ethnic)</t>
  </si>
  <si>
    <t>Total</t>
  </si>
  <si>
    <t>CR4 (Shaw/Corus separate)</t>
  </si>
  <si>
    <t>Conv TV stations</t>
  </si>
  <si>
    <t>HHI(Shaw/Corus separate)</t>
  </si>
  <si>
    <t>Radio Ownership Groups, Revenues (mill$) and Concentration levels, 1984-2015 (1)</t>
  </si>
  <si>
    <t xml:space="preserve">  Astral Media</t>
  </si>
  <si>
    <t xml:space="preserve">    Standard</t>
  </si>
  <si>
    <t>Astral (2007)</t>
  </si>
  <si>
    <t xml:space="preserve">    Telemedia</t>
  </si>
  <si>
    <t>Standard/ Astral (2002)</t>
  </si>
  <si>
    <t xml:space="preserve">    Okanagan Skeena</t>
  </si>
  <si>
    <t xml:space="preserve">    Radio-mutuel</t>
  </si>
  <si>
    <t xml:space="preserve">   CTVGlobemedia</t>
  </si>
  <si>
    <t xml:space="preserve">   Bell Globe Media</t>
  </si>
  <si>
    <t>CTVgm (2007)</t>
  </si>
  <si>
    <t xml:space="preserve">    CHUM</t>
  </si>
  <si>
    <t>BGM 2006</t>
  </si>
  <si>
    <t>CBC/Radio Canada(2)</t>
  </si>
  <si>
    <t>1.        The total value of the television sector includes private commercial tv revenue + CBC (all revenues). Sources: CRTC’s annual Communication Monitoring Report, Aggregate Annual Returns, Broadcasting Policy Monitoring Report and Individual Pay, Pay-per-view, Video-on-Demand and Specialty Services Financial Summaries  as well as corporate annual reports.  
2.        CTV acquired by BCE (68.5% voting interest) in December 2000.  BCE joined CTV with the Globe &amp; Mail and from 2000 to early-2007 operated them as Bell Globemedia.  CTVglobemedia acquired CHUM in 2007 but was required by the CRTC requirement to sell off the City TV stations (which were eventually sold to Rogers) while allowed to keep the A-Channel stations and 26 cable and satellite channels. After acquiring CHUM in 2006, BCE reduced its stake to 15% in CTV, while Woodbridge Holdings (the Thomson family) gained control (40%) in the renamed CTVglobemedia. 
3.        For Bell Globemedia, see Note 3 in Conventional TV (Canada) above + CRTC's Individual Pay, Pay-per-view, Video-on-Demand and Specialty Services Financial Summaries and BCE Annual Reports. 2000-2006. 
4.        For Baton, see Note 4 in Conventional TV (Canada) above. Based on 26% of company’s total revenues, as reported in Financial Post, Survey of Industrials, and figures confirmed by journalistic accounts.  
5.        See Note 5 in Conventional TV (Canada). 
6.        See Note 6 in Conventional TV (Canada). 
7.        See Note 7 in Conventional TV (Canada).
8.        See Note 8 in Conventional TV (Canada).
9.        See Note 9 in Conventional TV (Canada) + CRTC's Individual Pay, Pay-per-view, Video-on-Demand and Specialty Services Financial Summaries for Shaw since 2010 and Corus’ Annual Reports for 2002 (p. 22), 2006 (p. 24), 2008 (p. 23), 2010 (p. 14) and 2012 (p. 19).
10.        For Canwest Corus, see Note 10 in Conventional TV (Canada) above + CRTC's Individual Pay, Pay-per-view, Video-on-Demand and Specialty Services Financial Summaries.
11.        Company incorporated as Alliance Entertainment in 1984, renamed Alliance Atlantis after merger with Atlantis, and acquired in 2007 by Canwest/Goldman Sachs.
12.        For Western International Communications, see Note 12 in Conventional TV (Canada) above.
13.        For CBC, see Note 2, Conventional TV (Canada) + CRTC's Individual Pay, Pay-per-view, Video-on-Demand and Specialty Services Financial Summaries and Annual Reports. See Note 2 in Conventional TV (Canada) above, as well. 
14.        For Rogers, Note 12 in Conventional TV (Canada) above + CRTC's Individual Pay, Pay-per-view, Video-on-Demand and Specialty Services Financial Summaries and Aggregate Annual Returns. Roger’s media segment contains too many items to be reliably used as a source for revenues of specific television and radio segments. 
15.        See Note 13 in Conventional TV (Canada) above + CRTC's Individual Pay, Pay-per-view, Video-on-Demand and Specialty Services Financial Summaries.
16.        See Note 14 in Conventional TV (Canada) above.
17.        For Astral, see Note 9 in Pay and Specialty TV (Canada). Astral's total tv revenues are based on figures reported in Annual Report 2011 (p. 21) as well as PWC, Astral Valuation Abridged (2012, p. 52), i.e. 2011 = $557.9m. This figure is based on Astral's Pay and Specialty TV segment's (total revenues = $582.2m for 2011) but excludes Astral's in-house advertising and online divisions (see PWC, Astral Valuation Abridged, p. 45). 
18.        For Quebecor, see Note 15 in Conventional TV (Canada) + CRTC's Individual Pay, Pay-per-view, Video-on-Demand and Specialty Services Financial Summaries. 
19.        See Note 16 in Conventional TV (Canada).
20.        See Note 17 in Conventional TV (Canada).
21.        See Note 18 in Conventional TV (Canada).
22.        See Note 19 in Conventional TV (Canada).
23.        See Note 20 in Conventional TV (Canada).
24.        See Note 21 in Conventional TV (Canada).
25.        50/50 owned by CHUM and Radio-Mutuel, with Astral Media holding a 25% stake in the latter.  Revenues have been distributed accordingly, with the residual 37.5 attributed to Radio-Mutuel. 
</t>
  </si>
  <si>
    <t>Maclean Hunter</t>
  </si>
  <si>
    <t xml:space="preserve">  Maclean Hunter</t>
  </si>
  <si>
    <t>M-H (1989)</t>
  </si>
  <si>
    <t>Shaw Corus</t>
  </si>
  <si>
    <t xml:space="preserve">  Metro-media</t>
  </si>
  <si>
    <t xml:space="preserve">  Western Int'l Comm</t>
  </si>
  <si>
    <t>NewCap</t>
  </si>
  <si>
    <t>Moffatt</t>
  </si>
  <si>
    <t>Jim Pattison</t>
  </si>
  <si>
    <t>Rawlco</t>
  </si>
  <si>
    <t>Maritime Broadcast</t>
  </si>
  <si>
    <t>Golden West (Hildebrand)</t>
  </si>
  <si>
    <t>Other</t>
  </si>
  <si>
    <t xml:space="preserve">CR4 </t>
  </si>
  <si>
    <t>Radio Ownership Groups, Market Shares (Percentage based on $) and Concentration Levels, 1984-2015 (1)</t>
  </si>
  <si>
    <t>1.        The total value of the radio sector includes private commercial radio revenue + public (CBC, all revenues) and non-commercial radio stations. Baseline revenues for the industry as a whole from Statistics Canada Table 3570002 - Radio broadcasting industry, by North American Industry Classification System (NAICS), Canada, provinces, territories and selected census metropolitan areas, annually  (v41617222 Canada; Operating revenue, total (Dollars); Private radio broadcasting + v41617223 Canada; Operating revenue, total (Dollars); Public and non-commercial radio broadcasting) and estimates for CBC annual appropriation before 1998 from its Annual Reports. This CRTC’s Aggregate Annual Returns and Annual Reports, both from publicly-traded companies and the CBC, are used for the revenues of individual firms, unless stated otherwise. 
2.        To arrive at the CBC’s total revenue, I used the CRTC’s annual English and French-language Aggregate Annual Returns for data since 2008 as well as the CBC's Annual Report. CBC figures include a portion of the federal annual appropriation and other sources of revenue (e.g. one time capital injections, program sales, etc.). Prior to 2008, neither the CRTC nor the CBC published disaggregated data for the CBC's conventional television and radio services. For 2007, 30% of its annual funding was apportioned to radio -- a method that leads to results consistent with figures published in Canada, Standing Committee on Canadian Heritage (2008). CBC/Radio Canada: Defining Distinctiveness in the Changing Media Landscape.  Viewed September 16, 2012; Government of Canada, Mandate Review Committee (1996). Making Our Voices Heard: Canadian Broadcasting and Film for the 21st Century. Hull, Quebec: Department of Canadian Heritage, Chapter 6, Table 1.
3.        The acquisition of Astral will add another 84 radio stations to Bell's roster, for a total of 116, although Bell will sell off 10 stations. There are no available revenue figures for these 10 stations, but using the number of stations out of Bell's total (10/116) we can arrive at a proxy of 8.6% of Astral's revenues. Since none of the stations to be sold are in Quebec (the "French Market"), all of this total -- estimated at $29.6 million can be subtracted from Astral's 2011 revenues in English-language markets. 
4.        For Astral, see Note 9 in Pay and Specialty TV (Canada) above. 
5.        Cogeco notes in its Annual Report for 2011 that its revenues were $42.3 million higher than the year before (2010), largely because of its station swap with Shaw/Corus (pp. 2, 29). The CRTC's Aggregate Annual Report states Cogeco's revenue for 2010 as $41.8 million, thus $41.8 million + $42.3 million = $84.1 million. This is much lower than the CRTC's Aggregate Annual Reports figure for 2011: $113.6 -- a figure is high relative to the CRTC's Aggregate Annual Report for 2012 as well, $95.4 million. As such, I use the $84.1 million, a figure that conversations with Cogeco officials has confirmed as correct.  See page one for a description of the radio swap with Shaw Corus and page 29 for the following quote: "Revenue from radio activities increased by $42.3 million, mainly due to the Québec Radio Stations Acquisition".  
6.        Since Corus and Shaw are under common ownership and control, I treat them as a single entity. Shaw spun out its television and radio programming interests in 1999 to form Corus as a separately listed company, although one where the Shaw family still held ownership control. Of the 10 stations that Bell intends to sell-off if its bid for Astral is approved, two English-language stations are to be acquired by Corus. 
</t>
  </si>
  <si>
    <t>Standard/Astral (2002)</t>
  </si>
  <si>
    <t>Year (1)</t>
  </si>
  <si>
    <t>Total Parl $</t>
  </si>
  <si>
    <t>TV/Total Appropriation</t>
  </si>
  <si>
    <t>Radio/Total Appropriation</t>
  </si>
  <si>
    <t>TV Parl $</t>
  </si>
  <si>
    <t>Adv + Other $</t>
  </si>
  <si>
    <t>Conv TV Total</t>
  </si>
  <si>
    <t>Specialty TV</t>
  </si>
  <si>
    <t>Total TV</t>
  </si>
  <si>
    <t xml:space="preserve">Radio </t>
  </si>
  <si>
    <t>Radio Sales + Other</t>
  </si>
  <si>
    <t>Radio Total</t>
  </si>
  <si>
    <t>CBC Total $</t>
  </si>
  <si>
    <t>TV Parl $ (ENG)</t>
  </si>
  <si>
    <t>Adv $ + other</t>
  </si>
  <si>
    <t>Pay &amp; Spec</t>
  </si>
  <si>
    <t>TV Total</t>
  </si>
  <si>
    <t>Radio  Parl $</t>
  </si>
  <si>
    <t>TV Parl $ (FR)</t>
  </si>
  <si>
    <t xml:space="preserve"> CHUM &amp; QBC (15)</t>
  </si>
  <si>
    <t xml:space="preserve"> (Remstar)</t>
  </si>
  <si>
    <t>1987/88</t>
  </si>
  <si>
    <t>1984/5</t>
  </si>
  <si>
    <t xml:space="preserve">1. Note: Data for Annual Appropriations, Advertising and Specialty services are from CBC Annual Reports, and based on the fiscal year ending March 31. TV and Radio data from 2008 onwards are based on the broadcast year as reported by the CRTC in its Aggregate Annual Return. The CBC’s TV and Radio revenues released by the CRTC cannot be fully reconciled with the total revenue figures published by the CBC. The difference, however, is small and insignificant. </t>
  </si>
  <si>
    <t xml:space="preserve">2. Annual Appropriations includes one-time injections, such as the downsizing allocation in 1995/96, as well as capital amortization, operating capital, etc. </t>
  </si>
  <si>
    <t>3. Prior to 2008, the calculation of revenues for television and radio are based on a 70/30% split between television and radio, in line with the average in the years between 2008 and 2013 for which the actual ratio is known on the basis of CBC data published in the CRTC's Aggregate Annual Returns for television and radio. Additional background indicating that this is a reasonable estimate of the revenue split over time comes from: Government of Canada, Mandate Review Committee (1996). Making Our Voices Heard: Canadian Broadcasting and Film for the 21st Century.  Hull, Quebec: Department of Canadian Heritage, Chapter 6, Table 1.  Additional background for this table includes Canada, Standing Committee on Canadian Heritage (2008). CBC/Radio Canada: Defining Distinctiveness in the Changing Media Landscape. www2.parl.gc.ca/HousePublications/Publication.aspx? Language=E&amp;Mode=1&amp;Parl=39&amp;Ses=2&amp;DocId=3297009&amp;File=0; CRTC Communication Monitoring Report and Broadcasting Monitoring Report. www.crtc.gc.ca; Friends of Canadian Broadcasting (2004). Change in Parliamentary Appropriation.  http://friends.ca/files/PDF/CBCgrant04.pdf.</t>
  </si>
  <si>
    <t xml:space="preserve">4. The average split between English- and French-language radio services for which revenues are known, because published in the CRTC's Aggregate Annual Returns between 2008 and 2013, is 59% and 41%, respectively. These figures are used to estimate the share of English- and French-language share of the annual parliamentary appropriation for years before 2008.  </t>
  </si>
  <si>
    <t xml:space="preserve">Newspaper Ownership Groups, Revenues ($Millions) and Concentration Levels, 1984-2015 </t>
  </si>
  <si>
    <t>Torstar (5)</t>
  </si>
  <si>
    <t>Post Media</t>
  </si>
  <si>
    <t xml:space="preserve">  Canwest (2)</t>
  </si>
  <si>
    <t xml:space="preserve"> Hollinger NCL</t>
  </si>
  <si>
    <t xml:space="preserve">  Hollinger (3)</t>
  </si>
  <si>
    <t>Canwest</t>
  </si>
  <si>
    <t xml:space="preserve">  Southam </t>
  </si>
  <si>
    <t>Hollinger</t>
  </si>
  <si>
    <t xml:space="preserve">   Osprey</t>
  </si>
  <si>
    <t>Quebecor (2007)</t>
  </si>
  <si>
    <t xml:space="preserve">   Maclean-Hunter/ Sun Media (4)</t>
  </si>
  <si>
    <t>Quebecor (1997)</t>
  </si>
  <si>
    <t>Transcontinental</t>
  </si>
  <si>
    <t>Newspaper Ownership Groups, Market Shares (Percentage based on $) and Concentration Levels, 1984-2014 (1)</t>
  </si>
  <si>
    <t>Thomson/ Globe and Mail (6)</t>
  </si>
  <si>
    <t xml:space="preserve">   CTV Globemedia (7)</t>
  </si>
  <si>
    <t>Thomson</t>
  </si>
  <si>
    <t xml:space="preserve">   Bell Globemedia (BCE/Thomson)</t>
  </si>
  <si>
    <t>CTV Globemedia</t>
  </si>
  <si>
    <t>Power Corp/Gesca/Unimedia</t>
  </si>
  <si>
    <t>Groupe Capitales Médias</t>
  </si>
  <si>
    <t>Le Devoir</t>
  </si>
  <si>
    <t>GCM</t>
  </si>
  <si>
    <t>Glacier/Continental (8)</t>
  </si>
  <si>
    <t>Trinity (Black Press) (10)</t>
  </si>
  <si>
    <t>FP CDN Newspapers</t>
  </si>
  <si>
    <t xml:space="preserve">   Horizon </t>
  </si>
  <si>
    <t>Glacier/ Continetal</t>
  </si>
  <si>
    <t>Halifax Herald</t>
  </si>
  <si>
    <t>Brunswick News (9)</t>
  </si>
  <si>
    <t>Irving Group</t>
  </si>
  <si>
    <t>Brunswick News</t>
  </si>
  <si>
    <t>London Free Press</t>
  </si>
  <si>
    <t>Great West Newspapers</t>
  </si>
  <si>
    <t>L'Acadie Nouvelle</t>
  </si>
  <si>
    <t>Sterling</t>
  </si>
  <si>
    <t>Hollinger (1986)</t>
  </si>
  <si>
    <t>St. Catherines Group</t>
  </si>
  <si>
    <t xml:space="preserve"> Southam</t>
  </si>
  <si>
    <t>Armadale (Sifton)</t>
  </si>
  <si>
    <t>Unimedia</t>
  </si>
  <si>
    <t>Hollinger (1987)</t>
  </si>
  <si>
    <t>Annex (11)</t>
  </si>
  <si>
    <t>QMI (2003)</t>
  </si>
  <si>
    <t>Nfld. Capital</t>
  </si>
  <si>
    <t xml:space="preserve">Hollinger (1997) </t>
  </si>
  <si>
    <t>Bowes Publ.</t>
  </si>
  <si>
    <t>Toronto Sun (1987)</t>
  </si>
  <si>
    <t>Avg. Daily Circ. (mill)</t>
  </si>
  <si>
    <t>Total # of Daily Newspapers</t>
  </si>
  <si>
    <t>Daily Newspaper $ (000s)</t>
  </si>
  <si>
    <t>Community Newspaper $ (000s)</t>
  </si>
  <si>
    <t>Total Revenues (000s)</t>
  </si>
  <si>
    <t>1.        Sector defined by NAICS code 51111 and includes daily, community and free newspapers, in both their print and online versions. The chart uses three data sources (i) Cansim Table 361-0003. Newspaper publishers, summary statistics, by North American Industry Classification System (NAICS); (ii) Newspapers Canada’s annual Daily Newspapers by Circulation Group and (iii) corporate annual reports. Statistics Canada’s (2010) Newspaper Publishers (Catalogue no. 63-241-X) is also useful because it explains what is included in the Cansim Table Total Revenue figures, i.e. advertising, circulation/subscriptions, custom printing, distribution of flyers and other operating revenues for both Daily and Community Newspapers (see page 3, Table 4) http://www.statcan.gc.ca/pub/63-241-x/63-241-x2012001-eng.pdf. This is important because it helps to explain some of the reasons for why the revenue figures that Statistics Canada publishes are consistently higher than those published by Newspaper Canada. The two have come closer together after changes to the latter’s methodology, but a difference of, on average, 8.5% remained in the 2009 and 2010. Discussions with an official within the newspaper industry who calculates revenues for the sector indicates that a flurry of recent methodological revisions have left the results “a mess”, mainly on account of terminological differences over what constitutes a daily, a weekly, and a community paper. 
Several of the companies’ in the newspaper sector are privately traded and do not publish their revenues (e.g. the Globe and Mail, Power Corp, Black Press, Glacier, FP CDN). In these cases I use the company’s share of total weekly circulation as a proxy for their share of total industry revenues. When doing so for the Globe and Mail and La Press (Power Corp) I include the circulation levels of dailies and community papers. In the case of the former, the results lines up reasonably close to revenue figures published when it was owned by BCE. Globe and Mail data during that period (2000 – 2006) was part of its media category but newspaper revenues could be broken out after accounting for the known revenues of its television and radio holding published in various CRTC documents. The approach used in any specific case is indicated in comments attached to the relevant cells, with all estimates are shown in red. There is a certain irony in the idea that those who are entrusted to deliver the news on everybody else are so secretive when it comes to data about themselves.  
Data for 1984 and 1988 is based on four sources: Canada (2003) Interim Report on Canadian News Media, p. 9, CNA (2003). Ownership of Canadian Newspapers. Toronto, ON: CNA, Kent, T. (1981). Royal Commission on Newspapers: Report. Ottawa: Supply and Services Canada and Jackson, J. (1999). Newspaper Ownership in Canada: An Overview of the Davey Committee and the Kent Commission Studies. Ottawa: Government of Canada, Political and Social Affairs Division.  Viewed December 16, 2008 at http://dsp-psd.tpsgc.gc.ca/Collection-R/LoPBdP/BP/prb9935-e.htm.  There were few significant changes in the 1980s in Canadian newspaper ownership, probably because of the heightened political sensitivity to press concentration as registered by two events: the Royal Commission on Newspapers and charges laid against the two biggest newspaper groups – Thomson and Southam – by the federal government under the Combines Investigation Act (although these were eventually dismissed).  Changes that did occur are outlined in Jackson (1999) and CNA (2003), and accounted for in this table. Market share data for 2004 is based mainly on data for 2005, as reported by CNA, 2005, which states that there were no significant changes in market shares for the previous two years – a point confirmed by the evidence offered in the following source: Canada, Senate Committee on Transportation and Communication (2003) Interim Report on Canadian News Media, p. 9. 
Finally, prior to 2002, data was not maintained on community newspaper publishers and their respective circulation figures. To account for this absence, I used the existing community newspaper publishing groups share of community newspaper circulation at this time as a proxy for earlier years, adjusting for known changes in ownership, e.g. of the Southam group to Hollinger in 1996 and of the vast majority of the latter to Canwest in 2000.  Given the modest share of community newspaper revenue out of total newspaper revenue in this period – i.e. between 16-20% -- and the seemingly relative stability of circulation shares over time, this is not likely to badly skew the results. 
2.        After the sale of the Southam Group by Hollinger CNLP to Canwest in 2000 the remaining papers in this group were slowly sold off to others, first with some sold to Power Corp in 2000, a second group sold to Osprey in 2002 and the last to a new entity, Glacier Ventures International/Glacier Canadian Newspapers (formerly Horizon), in 2006.
3.        Hollinger acquired the Southam group in 1996 and re-organized that group, Sterling and Unimedia under a new entity: Hollinger Canadian Newspapers Ltd. After the sale of the Southam Group by Hollinger CNLP to Canwest in November 2000 the remaining papers in this group were slowly sold off to others, first with some sold to Power Corp in 2000, a second group sold to Osprey in 2002 and the last to a new entity, Glacier Ventures International/Glacier Canadian Newspapers (formerly Horizon), in 2006.
4.        Maclean-Hunter acquired 50% share in Toronto Sun Publishing in 1982, and increased that stake to 57% in 1987.  Acquired Financial Post, with 1.9% of circulation in 1987, and Bowes Publishing (.3% of circulation) in 1988.  Rogers took over Maclean-Hunter’s stake after acquiring that company in 1994.  Renamed Sun Media in 1996. FPInfomart, Historical Reports: Sun Media. 1998.
5.        Torstar has been treated as a separate group throughout the period covered here, even though it only formally took on that status in 1998 after acquiring four independent newspapers.
6.        Thomson reduced the number of daily newspapers it owned from 40 to 9 between 1992 and 1996, with Hollinger and Southam acquiring 12 each in 1995 and 1996, respectively, before Hollinger acquired Southam at end of 1996. In 1995, Thomson sold:  The Barrie Examiner, The Belleville Intelligencer, The Cambridge Daily Reporter, The Guelph Daily Mercury, The Lindsay Daily Post, The Niagara Falls Review, The Orillia Packet &amp; Times, The Pembroke Observer, The Peterborough Examiner, The Welland Tribune, The Moose-Jaw Times-Herald, The Prince Albert Daily Herald, Simcoe Reformer, Woodstock Daily Sentinel Review. In the following year, it sold: 1996 Thomson sells Cape Breton Post, Corner Brook Western Star, St. John's Evening Telegram, Charlottetown Guardian, New Glasgow News, Truro Daily News, Sudbury Star, Sarnia Observer, Cornwall Standard Freeholder, Chatham Daily News, Timmins Daily News, Kirkland Lake Northern Daily News. Two other dailies close: Thunder Bay Times-News, Vernon Daily News. At the end of 1996 Thomson still owned: the Globe and Mail, Winnipeg Free Press, Victoria Times-Colonist, Thunder Bay Chronicle Journal, Lethbridge Herald, Kelowna Daily Courier, Brandon Sun, Nanaimo Daily Free Press, Penticton Herald. In 1998, it sold the Victoria Times-Colonist, followed two years later by teh sale of Medicine Hat News and Lethbridge Herald to Horizon and the Globe and Mail to Bell Globemedia. In 2001, it sold the Winnipeg Free Press (Canadian Newspaper Association (2003), History of Ownership of Canadian Newspapers). 
7.        In essence, 2 major Canadian newspaper chains – Southam and Thomson – formed basis of Hollinger, which in turn became Canwest until 2010 when that entity went bankrupt before re-emerging under new ownership by Postmedia (Canadian Newspaper Assoc., 2005, pp. 16-21).  
8.        To determine the Globe and Mail’s revenues from 2000 onwards, published revenue figures for Bell Globemedia in 2004 were used as a baseline (BCE Annual Report 2004, p. 55). The segment included CTV and the Globe and Mail. The revenue estimate for the Globe and Mail is the balance of Bell Globemedia revenues after revenues for CTV conventional and pay &amp; specialty channels are accounted for. Using this year as a baseline shows that whilst the Globe and Mail accounted for 6.5% of average daily circulation that year (see Newspaper Canada sources cited above), it accounted for 8.5% of total newspaper revenue. In other words, revenues were larger than daily circulation by a multiple of 1.4. I used this figure multiplied by the Globe and Mail’s average daily circulation for each of the other years covered after 2000 to arrive at the sums shown in this table. The Thomson family sold its stakes in the Globe and Mail to BCE in 2000 but the family returned to a leading place in the Canadian newspaper business in 2006 after translating its minority ownership interest in Bell Globemedia (31.8% vs BCE’s 68.5%) into a dominant stake (40% via its holding company, Woodbridge Holdings versus Teachers Pension Fund, Torstar and BCE at 25%, 20% and 15%, respectively) into the renamed CTV Globemedia, the publisher of the Globe and Mail. The Globe and Mail was split from CTV in 2011 when the latter was acquired by BCE. The Teachers Pension Fund and Torstar also sold down their stakes in 2011, thereby leaving the Thomson family with an 85% stake in the paper and BCE the remaining 15%. 
9.        The remaking of Horizon involved common ownership of two separate entities – Glacier (Medicine Hat News and Lethbridge Herald) and Continental (Sherbrooke Record, Penticton Herald, Kelowna Daily Courier and Thunder Bay Chronicle-Journal).  I have treated them as one rather than as two separate entities, in contrast to CNA, 2008, pp. 12-13. Also includes ALTA.  
10.        Irving Group renamed by 2000.
11.        Shaw Communications, one of Canada’s top 3 cable providers, established a 21% stake in Black Press in 1987.
12.        Newfoundland Capital’s Halifax Daily News sold to Hollinger in 1997, while its 2 remaining papers – The Simcoe Reformer and the Woodstock Sentinel Review become part of Annex by 1999.
</t>
  </si>
  <si>
    <t>Magazine Ownership Groups, Revenues ($Millions) and Concentration Levels, 1984-2015</t>
  </si>
  <si>
    <t xml:space="preserve">   Maclean Hunter</t>
  </si>
  <si>
    <t>Rogers 1994</t>
  </si>
  <si>
    <t xml:space="preserve">   Telemedia</t>
  </si>
  <si>
    <t>Transcont.</t>
  </si>
  <si>
    <t>Time Warner*</t>
  </si>
  <si>
    <t>American Media*</t>
  </si>
  <si>
    <t>Bauer Media*</t>
  </si>
  <si>
    <t>Hearst*</t>
  </si>
  <si>
    <t>St. Joseph Media</t>
  </si>
  <si>
    <t>Readers Digest*</t>
  </si>
  <si>
    <t>Bonnier</t>
  </si>
  <si>
    <t>National Geog.</t>
  </si>
  <si>
    <t>Thomson/ Globe &amp; Mail (6)</t>
  </si>
  <si>
    <t>Conde Nast*</t>
  </si>
  <si>
    <t>House &amp; Home</t>
  </si>
  <si>
    <t>Meredith*</t>
  </si>
  <si>
    <t>Now</t>
  </si>
  <si>
    <t>Wenner*</t>
  </si>
  <si>
    <t>Air Canada (En Route)</t>
  </si>
  <si>
    <t>CableCos (Movie Entertainment)</t>
  </si>
  <si>
    <t>LCBO (Food &amp; Drink)</t>
  </si>
  <si>
    <t>Buzz Media*</t>
  </si>
  <si>
    <t>CDN Geographic</t>
  </si>
  <si>
    <t>Znaimer (Zoomer)</t>
  </si>
  <si>
    <t>Q on Q Media</t>
  </si>
  <si>
    <t>Cottage Life</t>
  </si>
  <si>
    <t>DecorMag</t>
  </si>
  <si>
    <t>Grid (formerly Eye Weekly)</t>
  </si>
  <si>
    <t>Post Media (Fin. Post)</t>
  </si>
  <si>
    <t>Alpha*</t>
  </si>
  <si>
    <t>Cineplex (Famous)</t>
  </si>
  <si>
    <t>Pearson</t>
  </si>
  <si>
    <t>Total Revenues</t>
  </si>
  <si>
    <t>Power Corp/ Gesca/ Unimedia</t>
  </si>
  <si>
    <t>This sector has proven most difficult to gather good quality data out of all of the industries covered by the CMCR project. The sector is defined by NAICS code 51112. The chart uses several data sources to arrive at either actual or estimated revenue figures: (i) Statistics Canada Cansim Table 51112 Periodical Publishers was used to arrive at sector level revenues; (ii) corporate annual reports; (iii) Magazine Canada’s annual Top 50 magazines citing advertising, subscriber and newsstand revenues for the top 50 magazines. 
The major publishers, e.g. Rogers, Quebecor, Transcontinental, etc., often present revenue figures for magazines within more broadly defined categories such as “Media Sector”. In these cases, reading the annual reports over the years often provided either explicit or in passing cues as to how much of these sectors were accounted for by magazine revenues. However, many magazine publishers are privately traded and do not publish their revenues. In these cases, beyond the data available in, for example, Magazine Canada’s Top 50 list, I have had to use each publisher’s share of circulation as a proxy for their share of total industry revenues. The approach used in any specific case are indicated in comments attached to the relevant cells.     The data for 2014 and 2015 for all publications unless otherwise indicated are repeated from the year before based on the flat state of industry revenues as a whole. 
</t>
  </si>
  <si>
    <t>Glacier/Continetal</t>
  </si>
  <si>
    <t>Magazine Publishing Groups, Market Shares (Percentage based on $) and Concentration Levels, 1984-2015 (1)</t>
  </si>
  <si>
    <t>PWC Data</t>
  </si>
  <si>
    <t>2004*</t>
  </si>
  <si>
    <t>Recorded Music</t>
  </si>
  <si>
    <t>Internet, Mobile Devices</t>
  </si>
  <si>
    <t>Publishing (SOCAN)</t>
  </si>
  <si>
    <t>Concerts/Live (Stats Can data)</t>
  </si>
  <si>
    <t>Sources: Recorded Music &amp; Internet from PriceWaterhouseCooper, Global Media and Entertainment Outlook, 13th ed (various yrs); Publishing from Socan, Financial Report (various years until 2010; press release for 2011); Concerts from Stats Can, spectator sports, event promoters, agents &amp; managers, and artists (Music Groups &amp; Artists) 71113 (various).</t>
  </si>
  <si>
    <t>Recorded Music (StatsCan)</t>
  </si>
  <si>
    <t>Concerts (Mus Groups &amp; Artists 71113)</t>
  </si>
  <si>
    <t>* Publishing = Socan; Concert figure = Mus Groups &amp; Artists 71113.</t>
  </si>
  <si>
    <t>Sources: Statistics Canada, Sound Recording and Music Publishing, Summary Statistics;Stats Can., Sound Recording: data tables, October 2005, catalogue no. 87F0008XIE; Stats Can, Sound Recording and Music Publishing, Cat. 87F0008X, 2009; Stats Can, spectator sports, event promoters, agents &amp; managers, and artists for 2007, 2008, and 2009; PriceWaterhouseCooper, Global Media and Entertainment Outlook, 13th ed., 2012; Socan, Financial Report (various years).</t>
  </si>
  <si>
    <t xml:space="preserve">All PWC figures between 1998-2002 are from Stats. Can. Publishing and Concerts for all years for PWC also from Stats Can and/or Socan. </t>
  </si>
  <si>
    <t>Internet News Sources, 2013-2015</t>
  </si>
  <si>
    <t>Internet News Sources, 2004-2007</t>
  </si>
  <si>
    <t>Avg Monthly Unique Visitors</t>
  </si>
  <si>
    <t>Market Share</t>
  </si>
  <si>
    <t>Avg Monthly Unique Visitors (updated end of year)</t>
  </si>
  <si>
    <t>CBC- Radio Canada</t>
  </si>
  <si>
    <t>Pelmorex (Weather Network)</t>
  </si>
  <si>
    <t>Google</t>
  </si>
  <si>
    <t>Postmedia</t>
  </si>
  <si>
    <t>MSN / Sympatico</t>
  </si>
  <si>
    <t>Huffington Post</t>
  </si>
  <si>
    <t>Yahoo</t>
  </si>
  <si>
    <t>Yahoo-ABC News</t>
  </si>
  <si>
    <t>CNN</t>
  </si>
  <si>
    <t>Torstar</t>
  </si>
  <si>
    <t>--</t>
  </si>
  <si>
    <t>Quebecor/Canoe</t>
  </si>
  <si>
    <t>Canoe</t>
  </si>
  <si>
    <t>Cyberpresse</t>
  </si>
  <si>
    <t>Buzzfeed</t>
  </si>
  <si>
    <t>Globe &amp; Mail</t>
  </si>
  <si>
    <t>BBC</t>
  </si>
  <si>
    <t>About</t>
  </si>
  <si>
    <t>Toronto Star</t>
  </si>
  <si>
    <t>Globe and Mail</t>
  </si>
  <si>
    <t>Global</t>
  </si>
  <si>
    <t>Global TV</t>
  </si>
  <si>
    <t>Gannett</t>
  </si>
  <si>
    <t>Vice Media*</t>
  </si>
  <si>
    <t>MSN News</t>
  </si>
  <si>
    <t>Daily Mail</t>
  </si>
  <si>
    <t>USA Today</t>
  </si>
  <si>
    <t>The Guardian</t>
  </si>
  <si>
    <t>See Notes and Sources Appendix.</t>
  </si>
  <si>
    <t>NBC</t>
  </si>
  <si>
    <t>Technical information: National probability sample, weighted by standard demographics. Telephone interviews. Conducted in 2004, 2007 and 2011 by CROP (2004), Research House (2007) and Institute for Social Research, York University (2011) for the Canadian Internet Project (a member of the World Internet Project). Sample sizes for each year respectively were 1482, 1306 and 1651. 
 Note: The most mentioned websites in the other category are local newspaper websites (in all 3 years). Cells marked by – were less than 2%. Technical information: National probability sample, weighted by standard demographics.Telephone interviews.Conducted in 2004, 2007 and 2011 by CROP (2004), Research House (2007) and Institute for Social Research, York University (2011) for the Canadian Internet Project (a member of the World Internet Project. NOTE: The variation in the size of the other category is probably explained by (1) coding decisions, (2) uncertainty about news websites in 2004 and (3) more options in 2011. Table calculated by Fred Fletcher, York University, from the Canadian Internet Project Data sets (Charles Zamaria, Director). Reports on the 2004 and 2007 surveys are available at www.ciponline.ca.</t>
  </si>
  <si>
    <t>Weather Company</t>
  </si>
  <si>
    <t>New York Times</t>
  </si>
  <si>
    <t>LaPresse</t>
  </si>
  <si>
    <t>AccuWeather Sites</t>
  </si>
  <si>
    <t>Time</t>
  </si>
  <si>
    <t>Telegraph</t>
  </si>
  <si>
    <t>CBS</t>
  </si>
  <si>
    <t>Washington Post</t>
  </si>
  <si>
    <t>IFL Science</t>
  </si>
  <si>
    <t>Ind. &amp; Evening Standard</t>
  </si>
  <si>
    <t>Hearst</t>
  </si>
  <si>
    <t>Environment Canada</t>
  </si>
  <si>
    <t>National Geographic</t>
  </si>
  <si>
    <t>Tronc</t>
  </si>
  <si>
    <t>Atlantic Media</t>
  </si>
  <si>
    <t xml:space="preserve">Fox News </t>
  </si>
  <si>
    <t>Glacier Media Group</t>
  </si>
  <si>
    <t>Mic</t>
  </si>
  <si>
    <t>Mirror Online</t>
  </si>
  <si>
    <t>Upworthy</t>
  </si>
  <si>
    <t>Buzz Connected</t>
  </si>
  <si>
    <t>APLUS.com</t>
  </si>
  <si>
    <t>Total Avg Monthly Viewers</t>
  </si>
  <si>
    <r>
      <rPr>
        <b/>
      </rPr>
      <t xml:space="preserve">Note: </t>
    </r>
    <r>
      <t>Only Internet news sources with more than .5 of online news traffic are included in this table. Also, Global TV, Gannett and Vice were not included in the 2015 data but have been estimated here for illustrative purposes using their share of traffic in the preceding year.</t>
    </r>
  </si>
  <si>
    <r>
      <rPr>
        <b/>
      </rPr>
      <t>Source</t>
    </r>
    <r>
      <t>: ComScore Long Term Trend, September 2012 -- September 2015, Total Canada, News and Information Category</t>
    </r>
  </si>
  <si>
    <t>Search Engines, Market Shares, and Concentration Levels, 2004 - 2015</t>
  </si>
  <si>
    <t>Microsoft</t>
  </si>
  <si>
    <t>Ask</t>
  </si>
  <si>
    <t>eBay</t>
  </si>
  <si>
    <t>Facebook</t>
  </si>
  <si>
    <t>Sources: Experien Hitwise Canada. “Main Data Centre: Top 20 Sites &amp; Engines" and "Hitwise Canada Online trends". Last accessed July 15, 2015 &lt;http://www.experian.com/marketing-services/online-trends-canada.html&gt;  + &lt;http://www.hitwise.com/ca/datacenter/main/dashboard-10557.html&gt;.</t>
  </si>
  <si>
    <t>Desktop Browsers</t>
  </si>
  <si>
    <t>Microsoft Explorer</t>
  </si>
  <si>
    <t>Google Chrome</t>
  </si>
  <si>
    <t>Firefox</t>
  </si>
  <si>
    <t>Apple Safari</t>
  </si>
  <si>
    <t>Opera</t>
  </si>
  <si>
    <t xml:space="preserve">Source Notes: Netmarketshare. http://marketshare.hitslink.com/ Figures as of December for each year. </t>
  </si>
  <si>
    <t>Mobile Browsers</t>
  </si>
  <si>
    <t>Google Android/Chrome</t>
  </si>
  <si>
    <t>Desktop Operating System</t>
  </si>
  <si>
    <t>Microsoft Windows</t>
  </si>
  <si>
    <t>Apple iOS</t>
  </si>
  <si>
    <t>Linux</t>
  </si>
  <si>
    <t>Mobile Operating System</t>
  </si>
  <si>
    <t>Google Android</t>
  </si>
  <si>
    <t>Java</t>
  </si>
  <si>
    <t>Symbian</t>
  </si>
  <si>
    <t>Blackberry (RIM)</t>
  </si>
  <si>
    <t>Kindle</t>
  </si>
  <si>
    <t>Internet Advertising Market Share, 2014-2015</t>
  </si>
  <si>
    <t>$ Millions</t>
  </si>
  <si>
    <t>Power Corp</t>
  </si>
  <si>
    <t>Total $ (Mills)</t>
  </si>
  <si>
    <t xml:space="preserve">Source: IAB.canada 2015 Actual + 2016 Estimated Internet Ad Revenue. http://iabcanada.com/annual-internet-advertising-revenue-reports/, p. 8; Company Annual Reports; estimates. </t>
  </si>
  <si>
    <t>Mrkt Share</t>
  </si>
  <si>
    <t>Total $ (millions)</t>
  </si>
  <si>
    <t xml:space="preserve">Wireline </t>
  </si>
  <si>
    <t>Wireless (1985)</t>
  </si>
  <si>
    <t>Cable</t>
  </si>
  <si>
    <t>TV</t>
  </si>
  <si>
    <t>Press + Mags</t>
  </si>
  <si>
    <t>Radio</t>
  </si>
  <si>
    <t>Mrtk Share</t>
  </si>
  <si>
    <t>Wireless</t>
  </si>
  <si>
    <t>Internet Adv + OTT Subs</t>
  </si>
  <si>
    <t>Wireline</t>
  </si>
  <si>
    <t>Cable, Sat &amp; IPTV</t>
  </si>
  <si>
    <t>Cable &amp; Sat &amp; IPTV</t>
  </si>
  <si>
    <t xml:space="preserve">Internet Adv </t>
  </si>
  <si>
    <t>OTT $</t>
  </si>
  <si>
    <t>OTT Subs</t>
  </si>
  <si>
    <t>Internet Adv</t>
  </si>
  <si>
    <t>BCTel</t>
  </si>
  <si>
    <t>AGT</t>
  </si>
  <si>
    <t>Southam</t>
  </si>
  <si>
    <t>Videotron</t>
  </si>
  <si>
    <t>CTVGlobemedia</t>
  </si>
  <si>
    <t>Sasktel</t>
  </si>
  <si>
    <t>CTVGlobemedia (2)</t>
  </si>
  <si>
    <t xml:space="preserve">MTS </t>
  </si>
  <si>
    <t>Maritime T&amp;T</t>
  </si>
  <si>
    <t>PostMedia</t>
  </si>
  <si>
    <t xml:space="preserve">Cogeco </t>
  </si>
  <si>
    <t>Sprint</t>
  </si>
  <si>
    <t>Current (Millions $)</t>
  </si>
  <si>
    <t xml:space="preserve">Postmedia </t>
  </si>
  <si>
    <t>NB Tel</t>
  </si>
  <si>
    <t>Newspapers</t>
  </si>
  <si>
    <t>Magazines</t>
  </si>
  <si>
    <t>EastLink (Bragg)</t>
  </si>
  <si>
    <t>Music</t>
  </si>
  <si>
    <t>Inflation Calculation Rate</t>
  </si>
  <si>
    <t>Toronto Sun</t>
  </si>
  <si>
    <t>Fido</t>
  </si>
  <si>
    <t>Real (Millions $, 2014)</t>
  </si>
  <si>
    <t>TQS/CFCF</t>
  </si>
  <si>
    <t>Network Infrastructure / Platform Media Industries (Current Mill$)</t>
  </si>
  <si>
    <t>Selkirk</t>
  </si>
  <si>
    <t>Nfld Tel</t>
  </si>
  <si>
    <t>360 Networks</t>
  </si>
  <si>
    <t xml:space="preserve">Cable + DTH </t>
  </si>
  <si>
    <t>IPTV</t>
  </si>
  <si>
    <t>Total PM$</t>
  </si>
  <si>
    <t>Platform Media/Total Media $</t>
  </si>
  <si>
    <t>Osprey</t>
  </si>
  <si>
    <t>Content Media Industries (Current Mill$)</t>
  </si>
  <si>
    <t>Mags</t>
  </si>
  <si>
    <t>Alliance Atlantis</t>
  </si>
  <si>
    <t>Vertically-Integrated Cos Mrkt Share</t>
  </si>
  <si>
    <t>Vertically-Integrated</t>
  </si>
  <si>
    <t>WIC</t>
  </si>
  <si>
    <t>Network Infrastructure / Platform Media Industries (Real Mill$, 2014)</t>
  </si>
  <si>
    <t>Standard</t>
  </si>
  <si>
    <t>TVA</t>
  </si>
  <si>
    <t>Content Media Industries (Real Mill$, 2014)</t>
  </si>
  <si>
    <t>TransCon</t>
  </si>
  <si>
    <t>FP</t>
  </si>
  <si>
    <t>Horizon</t>
  </si>
  <si>
    <t>Irving Brunswick News</t>
  </si>
  <si>
    <t>Table 2: The Growth of IPTV Subscribers in Canada, 2004–2014</t>
  </si>
  <si>
    <t>Armadale</t>
  </si>
  <si>
    <t>Bell Fibe TV</t>
  </si>
  <si>
    <t>HN</t>
  </si>
  <si>
    <t>Bell Aliant</t>
  </si>
  <si>
    <t xml:space="preserve">Telus </t>
  </si>
  <si>
    <t>Netstar</t>
  </si>
  <si>
    <t>Table 3 The Growth of IPTV Revenues in Canada, 2004–2014</t>
  </si>
  <si>
    <t xml:space="preserve">Bell Fibe TV </t>
  </si>
  <si>
    <t xml:space="preserve">Bell Aliant </t>
  </si>
  <si>
    <t xml:space="preserve">MTS Allstream </t>
  </si>
  <si>
    <t xml:space="preserve">SaskTel </t>
  </si>
  <si>
    <t>Table 5: Television Moves into the Centre of the Network Media Economy Universe, 1984 – 2014 (millions current $).</t>
  </si>
  <si>
    <t>Irving</t>
  </si>
  <si>
    <t>Total NME$</t>
  </si>
  <si>
    <t xml:space="preserve">BDU+TV/NME </t>
  </si>
  <si>
    <t>JPI</t>
  </si>
  <si>
    <t>CUC</t>
  </si>
  <si>
    <t>Table 6: Television Moves into the Centre of the Network Media Economy Universe, 1984 – 2014 (millions current $).</t>
  </si>
  <si>
    <t>SCG</t>
  </si>
  <si>
    <t>Cable + DTH</t>
  </si>
  <si>
    <t>Total NMI $</t>
  </si>
  <si>
    <t>CR1</t>
  </si>
  <si>
    <t>C10</t>
  </si>
  <si>
    <t>CR10</t>
  </si>
  <si>
    <t>All TV</t>
  </si>
  <si>
    <t>Pay &amp; Spec. TV</t>
  </si>
  <si>
    <t>Conv. TV</t>
  </si>
  <si>
    <t>Press</t>
  </si>
  <si>
    <t xml:space="preserve">Total Network Media CR4 (From Top 20 w Telecoms Chart) </t>
  </si>
  <si>
    <t>Amazon (AWS)</t>
  </si>
  <si>
    <t>MTS (proposed)</t>
  </si>
  <si>
    <t>Post Charter Acquisition of TWC + Bright House</t>
  </si>
  <si>
    <t>Top Telecom-Internet and Media Giants in US, 2013 (Millions $)</t>
  </si>
  <si>
    <t>Wiredline</t>
  </si>
  <si>
    <t xml:space="preserve">HHI </t>
  </si>
  <si>
    <t>MVPD</t>
  </si>
  <si>
    <t>Pay TV</t>
  </si>
  <si>
    <t>Broadcast TV</t>
  </si>
  <si>
    <t>Online Video</t>
  </si>
  <si>
    <t>Film</t>
  </si>
  <si>
    <t>Online Advertising</t>
  </si>
  <si>
    <t>Total (Millions $)</t>
  </si>
  <si>
    <t>Share of Total Telecom-Internet-Media Market</t>
  </si>
  <si>
    <t>AT&amp;T*</t>
  </si>
  <si>
    <t>Verizon</t>
  </si>
  <si>
    <t>Comcast</t>
  </si>
  <si>
    <t>Charter**</t>
  </si>
  <si>
    <t>DirectTV</t>
  </si>
  <si>
    <t>T-Mobile</t>
  </si>
  <si>
    <t>Disney</t>
  </si>
  <si>
    <t>Time Warner</t>
  </si>
  <si>
    <t>News Corp</t>
  </si>
  <si>
    <t>DISH</t>
  </si>
  <si>
    <t>Viacom</t>
  </si>
  <si>
    <t>Cox</t>
  </si>
  <si>
    <t>Cablevision AMC Networks</t>
  </si>
  <si>
    <t>Century Link</t>
  </si>
  <si>
    <t>Liberty (Starz + Sirius XM)</t>
  </si>
  <si>
    <t>Discovery Communications</t>
  </si>
  <si>
    <t>Scripps Networks Interactive</t>
  </si>
  <si>
    <t>Sinclair</t>
  </si>
  <si>
    <t>Total (Millions)</t>
  </si>
  <si>
    <t>Canada CR4</t>
  </si>
  <si>
    <t>Canada HHI</t>
  </si>
  <si>
    <t>Top 4 Vertically Integrated Cos Share All $</t>
  </si>
  <si>
    <t>Canada Top 4 VI Cos</t>
  </si>
  <si>
    <t>Denotes vertically integrated companies, defined as companies that own both transmission/delivery facilities (Wiredline, Wireless, Internet Access, MVPD) with pay TV, broadcast TV, Film or other kinds of audiovisual content.</t>
  </si>
  <si>
    <t>* Assumes AT&amp;T's acquisition of DirecTV in 2015 but based on 2013 revenues.</t>
  </si>
  <si>
    <t>** After Charter's acquisition of Time Warner Cable and Bright House in 2016, but based on 2013 revenues.</t>
  </si>
  <si>
    <t>Total Network Media HHI (From Top 20 w Telecoms sheet)</t>
  </si>
  <si>
    <t>Cross Industry CR &amp; HHI Scores  (From Top 20 w/ Telecoms sheet)</t>
  </si>
  <si>
    <t>Cross Industry CR &amp; HHI Scores  (From Top 20 No Telecoms sheet)</t>
  </si>
  <si>
    <t>NA</t>
  </si>
  <si>
    <t>Search</t>
  </si>
  <si>
    <t>Social Networking Sites</t>
  </si>
  <si>
    <t>Network Infrastructure</t>
  </si>
  <si>
    <t>Wirelline</t>
  </si>
  <si>
    <t>Total $ (mills)</t>
  </si>
  <si>
    <t>ISP</t>
  </si>
  <si>
    <t>Total $ 2011</t>
  </si>
  <si>
    <t>Total $ 2012</t>
  </si>
  <si>
    <t>Total $ 2013</t>
  </si>
  <si>
    <t>Total $ 2014</t>
  </si>
  <si>
    <t>Total $ 2015</t>
  </si>
  <si>
    <t>Bell CTV (3)</t>
  </si>
  <si>
    <t>Content Media Industries</t>
  </si>
  <si>
    <t>Canada</t>
  </si>
  <si>
    <t>Finland</t>
  </si>
  <si>
    <t>Sweden</t>
  </si>
  <si>
    <t>Spain</t>
  </si>
  <si>
    <t>Portugal</t>
  </si>
  <si>
    <t>Australia</t>
  </si>
  <si>
    <t>India</t>
  </si>
  <si>
    <t>Brazil</t>
  </si>
  <si>
    <t>Ireland</t>
  </si>
  <si>
    <t>Tukey</t>
  </si>
  <si>
    <t>United Kingdom</t>
  </si>
  <si>
    <t>Chile</t>
  </si>
  <si>
    <t>United States</t>
  </si>
  <si>
    <t>Italy</t>
  </si>
  <si>
    <t>Argentina</t>
  </si>
  <si>
    <t>Japan</t>
  </si>
  <si>
    <t>Korea</t>
  </si>
  <si>
    <t>Taiwan</t>
  </si>
  <si>
    <t>Netherlands</t>
  </si>
  <si>
    <t>Mexico</t>
  </si>
  <si>
    <t>Switzerland</t>
  </si>
  <si>
    <t>Egypt</t>
  </si>
  <si>
    <t>Russia</t>
  </si>
  <si>
    <t>Germany</t>
  </si>
  <si>
    <t>South Africa</t>
  </si>
  <si>
    <t>France</t>
  </si>
  <si>
    <t>Israel</t>
  </si>
  <si>
    <t>China</t>
  </si>
  <si>
    <t>Press + Mag</t>
  </si>
  <si>
    <t>Press +Mag</t>
  </si>
  <si>
    <t>Internet Advertising</t>
  </si>
  <si>
    <t>Cable &amp; Sat. Dist</t>
  </si>
  <si>
    <t>Total Music Industry Revenues, 1998-2015 (current $, millions)</t>
  </si>
  <si>
    <t>Recorded Music (Stats Can)</t>
  </si>
  <si>
    <t>Internet, Mobile Devices (PWC)</t>
  </si>
  <si>
    <t>Concerts/Live (PWC)</t>
  </si>
  <si>
    <r>
      <rPr>
        <b/>
      </rPr>
      <t>Sources: Recorded Music</t>
    </r>
    <r>
      <t xml:space="preserve"> from Statistics Canada, Sound Recording and Music Publishing, Summary Statistics CANSIM TABLE 361-0005; Stats Can., Sound Recording: data tables, 
October 2005, catalogue no. 87F0008XIE; Stats Can, Sound Recording and Music Publishing, Cat. 87F0008X, 2009; except for 2012, from PriceWaterhouseCooper, Global Media and 
Entertainment Outlook, 13th ed., 2012; Concerts fromPriceWaterhouseCooper, Global Media and Entertainment Outlook (various years); Publishing from Socan, Financial Report (various years); 
Internet from PriceWaterhouseCooper, Global Media and Entertainment Outlook, 13th ed (various yrs). USD converted to CDN$ using Bank of Canada Year Average of Exchange Rates 
&lt;http://www.bankofcanada.ca/rates/exchange/annual-average-exchange-rates/&gt; </t>
    </r>
  </si>
  <si>
    <t>East-Link</t>
  </si>
  <si>
    <t>Power Corp.</t>
  </si>
  <si>
    <t>Total Network Media Economy</t>
  </si>
  <si>
    <t xml:space="preserve">Videotron </t>
  </si>
  <si>
    <t>Concerts/Live</t>
  </si>
  <si>
    <t xml:space="preserve">Sources: Recorded Music, Internet and Concerts from PriceWaterhouseCooper, Global Media and Entertainment Outlook, 13th ed (various yrs); Publishing from Socan, Financial Report; USD converted to CDN$ using Bank of Canada Year Average of Exchange Rates &lt;http://www.bankofcanada.ca/rates/exchange/annual-average-exchange-rates/&gt; </t>
  </si>
  <si>
    <t>EastLink Bragg</t>
  </si>
  <si>
    <t>Bragg</t>
  </si>
  <si>
    <t>Eastlink (Bragg)</t>
  </si>
  <si>
    <t>Videotron/TVA</t>
  </si>
  <si>
    <t>2011 Bell + Astral</t>
  </si>
  <si>
    <t>C4</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</si>
</sst>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0.0"/>
    <numFmt numFmtId="165" formatCode="0.000"/>
    <numFmt numFmtId="166" formatCode="0.0000"/>
    <numFmt numFmtId="167" formatCode="#,##0.0"/>
    <numFmt numFmtId="168" formatCode="0.0%"/>
    <numFmt numFmtId="169" formatCode="&quot; &quot;* #,##0&quot; &quot;;&quot; &quot;* \(#,##0\);&quot; &quot;* &quot;-&quot;??&quot; &quot;"/>
    <numFmt numFmtId="170" formatCode="&quot; &quot;* #,##0.0&quot; &quot;;&quot; &quot;* \(#,##0.0\);&quot; &quot;* &quot;-&quot;??&quot; &quot;"/>
    <numFmt numFmtId="171" formatCode="#,##0.000"/>
    <numFmt numFmtId="172" formatCode="yyyy/m"/>
  </numFmts>
  <fonts count="53">
    <font>
      <sz val="10.0"/>
      <color rgb="FF000000"/>
      <name val="Verdana"/>
    </font>
    <font>
      <sz val="12.0"/>
      <name val="Arial"/>
    </font>
    <font>
      <sz val="12.0"/>
      <color rgb="FF000000"/>
      <name val="Arial"/>
    </font>
    <font>
      <b/>
      <sz val="12.0"/>
      <name val="Arial"/>
    </font>
    <font>
      <b/>
      <sz val="12.0"/>
      <color rgb="FF000000"/>
      <name val="Arial"/>
    </font>
    <font>
      <i/>
      <sz val="12.0"/>
      <name val="Arial"/>
    </font>
    <font>
      <b/>
      <sz val="12.0"/>
      <name val="Cambria"/>
    </font>
    <font>
      <b/>
      <name val="Verdana"/>
    </font>
    <font>
      <sz val="12.0"/>
      <color rgb="FF333333"/>
      <name val="Arial"/>
    </font>
    <font>
      <b/>
      <i/>
      <sz val="12.0"/>
      <name val="Arial"/>
    </font>
    <font>
      <b/>
      <i/>
      <sz val="12.0"/>
      <color rgb="FF000000"/>
      <name val="Arial"/>
    </font>
    <font/>
    <font>
      <b/>
      <sz val="12.0"/>
      <color rgb="FF000000"/>
      <name val="Cambria"/>
    </font>
    <font>
      <sz val="12.0"/>
      <color rgb="FF0000D4"/>
      <name val="Arial"/>
    </font>
    <font>
      <i/>
      <sz val="12.0"/>
      <color rgb="FF000000"/>
      <name val="Arial"/>
    </font>
    <font>
      <i/>
      <sz val="12.0"/>
      <color rgb="FF0000D4"/>
      <name val="Arial"/>
    </font>
    <font>
      <sz val="12.0"/>
      <color rgb="FFFF6600"/>
      <name val="Arial"/>
    </font>
    <font>
      <sz val="12.0"/>
      <color rgb="FF1155CC"/>
      <name val="Arial"/>
    </font>
    <font>
      <sz val="12.0"/>
      <color rgb="FFDD0806"/>
      <name val="Arial"/>
    </font>
    <font>
      <sz val="12.0"/>
      <color rgb="FF000000"/>
      <name val="Verdana"/>
    </font>
    <font>
      <sz val="11.0"/>
      <color rgb="FF000000"/>
      <name val="Inconsolata"/>
    </font>
    <font>
      <b/>
    </font>
    <font>
      <name val="Verdana"/>
    </font>
    <font>
      <sz val="10.0"/>
      <name val="Cambria"/>
    </font>
    <font>
      <sz val="10.0"/>
      <name val="Verdana"/>
    </font>
    <font>
      <b/>
      <sz val="14.0"/>
      <name val="Arial"/>
    </font>
    <font>
      <sz val="14.0"/>
      <name val="Cambria"/>
    </font>
    <font>
      <sz val="12.0"/>
      <name val="Cambria"/>
    </font>
    <font>
      <sz val="12.0"/>
      <color rgb="FFFF6600"/>
      <name val="Cambria"/>
    </font>
    <font>
      <sz val="12.0"/>
      <color rgb="FFFF0000"/>
      <name val="Arial"/>
    </font>
    <font>
      <name val="Arial"/>
    </font>
    <font>
      <sz val="12.0"/>
      <color rgb="FF000000"/>
      <name val="Cambria"/>
    </font>
    <font>
      <sz val="12.0"/>
      <color rgb="FF7E3794"/>
      <name val="Arial"/>
    </font>
    <font>
      <b/>
      <sz val="12.0"/>
      <color rgb="FFDD0806"/>
      <name val="Arial"/>
    </font>
    <font>
      <b/>
      <sz val="10.0"/>
      <name val="Verdana"/>
    </font>
    <font>
      <sz val="10.0"/>
      <name val="Arial"/>
    </font>
    <font>
      <b/>
      <sz val="10.0"/>
      <color rgb="FF000000"/>
      <name val="Verdana"/>
    </font>
    <font>
      <b/>
      <sz val="14.0"/>
      <name val="Cambria"/>
    </font>
    <font>
      <sz val="10.0"/>
    </font>
    <font>
      <sz val="12.0"/>
      <color rgb="FF3366FF"/>
      <name val="Arial"/>
    </font>
    <font>
      <sz val="12.0"/>
      <color rgb="FF3366FF"/>
      <name val="Cambria"/>
    </font>
    <font>
      <sz val="12.0"/>
      <color rgb="FFDD0806"/>
      <name val="Cambria"/>
    </font>
    <font>
      <sz val="12.0"/>
      <color rgb="FFFF0000"/>
      <name val="Cambria"/>
    </font>
    <font>
      <b/>
      <sz val="12.0"/>
      <color rgb="FF434343"/>
      <name val="Arial"/>
    </font>
    <font>
      <b/>
      <i/>
      <sz val="12.0"/>
      <name val="Cambria"/>
    </font>
    <font>
      <sz val="12.0"/>
      <color rgb="FF434343"/>
      <name val="Arial"/>
    </font>
    <font>
      <sz val="14.0"/>
      <name val="Arial"/>
    </font>
    <font>
      <sz val="11.0"/>
      <color rgb="FF000000"/>
      <name val="Arial"/>
    </font>
    <font>
      <sz val="11.0"/>
      <name val="Arial"/>
    </font>
    <font>
      <sz val="14.0"/>
      <color rgb="FF000000"/>
      <name val="Arial"/>
    </font>
    <font>
      <b/>
      <sz val="11.0"/>
      <name val="Verdana"/>
    </font>
    <font>
      <b/>
      <i/>
      <sz val="10.0"/>
      <name val="Verdana"/>
    </font>
    <font>
      <sz val="10.0"/>
      <color rgb="FFFF0000"/>
      <name val="Verdana"/>
    </font>
  </fonts>
  <fills count="14">
    <fill>
      <patternFill patternType="none"/>
    </fill>
    <fill>
      <patternFill patternType="lightGray"/>
    </fill>
    <fill>
      <patternFill patternType="solid">
        <fgColor rgb="FFC0C0C0"/>
        <bgColor rgb="FFC0C0C0"/>
      </patternFill>
    </fill>
    <fill>
      <patternFill patternType="solid">
        <fgColor rgb="FFFFFFFF"/>
        <bgColor rgb="FFFFFFFF"/>
      </patternFill>
    </fill>
    <fill>
      <patternFill patternType="solid">
        <fgColor rgb="FFF0FCFF"/>
        <bgColor rgb="FFF0FCFF"/>
      </patternFill>
    </fill>
    <fill>
      <patternFill patternType="solid">
        <fgColor rgb="FFFFFF00"/>
        <bgColor rgb="FFFFFF00"/>
      </patternFill>
    </fill>
    <fill>
      <patternFill patternType="solid">
        <fgColor rgb="FFF3F3F3"/>
        <bgColor rgb="FFF3F3F3"/>
      </patternFill>
    </fill>
    <fill>
      <patternFill patternType="solid">
        <fgColor rgb="FFF6B26B"/>
        <bgColor rgb="FFF6B26B"/>
      </patternFill>
    </fill>
    <fill>
      <patternFill patternType="solid">
        <fgColor rgb="FF99CC00"/>
        <bgColor rgb="FF99CC00"/>
      </patternFill>
    </fill>
    <fill>
      <patternFill patternType="solid">
        <fgColor rgb="FF00CCFF"/>
        <bgColor rgb="FF00CCFF"/>
      </patternFill>
    </fill>
    <fill>
      <patternFill patternType="solid">
        <fgColor rgb="FFFF0000"/>
        <bgColor rgb="FFFF0000"/>
      </patternFill>
    </fill>
    <fill>
      <patternFill patternType="solid">
        <fgColor rgb="FFFF6600"/>
        <bgColor rgb="FFFF6600"/>
      </patternFill>
    </fill>
    <fill>
      <patternFill patternType="solid">
        <fgColor rgb="FFFCF305"/>
        <bgColor rgb="FFFCF305"/>
      </patternFill>
    </fill>
    <fill>
      <patternFill patternType="solid">
        <fgColor rgb="FFFF9900"/>
        <bgColor rgb="FFFF9900"/>
      </patternFill>
    </fill>
  </fills>
  <borders count="20">
    <border>
      <left/>
      <right/>
      <top/>
      <bottom/>
    </border>
    <border>
      <left style="hair">
        <color rgb="FF000000"/>
      </left>
      <right style="hair">
        <color rgb="FF000000"/>
      </right>
      <top style="hair">
        <color rgb="FF000000"/>
      </top>
      <bottom style="hair">
        <color rgb="FF000000"/>
      </bottom>
    </border>
    <border>
      <left style="hair">
        <color rgb="FF000000"/>
      </left>
      <right/>
      <top style="hair">
        <color rgb="FF000000"/>
      </top>
      <bottom style="hair">
        <color rgb="FF000000"/>
      </bottom>
    </border>
    <border>
      <left/>
      <right/>
      <top style="hair">
        <color rgb="FF000000"/>
      </top>
      <bottom style="hair">
        <color rgb="FF000000"/>
      </bottom>
    </border>
    <border>
      <left/>
      <right style="hair">
        <color rgb="FF000000"/>
      </right>
      <top style="hair">
        <color rgb="FF000000"/>
      </top>
      <bottom style="hair">
        <color rgb="FF000000"/>
      </bottom>
    </border>
    <border>
      <left/>
      <right/>
      <top/>
      <bottom style="hair">
        <color rgb="FF000000"/>
      </bottom>
    </border>
    <border>
      <left/>
      <right style="hair">
        <color rgb="FF000000"/>
      </right>
      <top/>
      <bottom style="hair">
        <color rgb="FF000000"/>
      </bottom>
    </border>
    <border>
      <left/>
      <right/>
      <top style="thin">
        <color rgb="FF000000"/>
      </top>
      <bottom/>
    </border>
    <border>
      <left/>
      <right/>
      <top style="medium">
        <color rgb="FF000000"/>
      </top>
      <bottom/>
    </border>
    <border>
      <left/>
      <right/>
      <top/>
      <bottom style="thin">
        <color rgb="FF000000"/>
      </bottom>
    </border>
    <border>
      <left/>
      <right/>
      <top style="thin">
        <color rgb="FF000000"/>
      </top>
      <bottom style="thin">
        <color rgb="FF000000"/>
      </bottom>
    </border>
    <border>
      <left/>
      <right style="thin">
        <color rgb="FF000000"/>
      </right>
      <top style="thin">
        <color rgb="FF000000"/>
      </top>
      <bottom/>
    </border>
    <border>
      <left/>
      <right style="thin">
        <color rgb="FF000000"/>
      </right>
      <top style="thin">
        <color rgb="FF000000"/>
      </top>
      <bottom style="thin">
        <color rgb="FF000000"/>
      </bottom>
    </border>
    <border>
      <left/>
      <right style="thin">
        <color rgb="FF000000"/>
      </right>
      <top/>
      <bottom/>
    </border>
    <border>
      <left/>
      <right style="thin">
        <color rgb="FF000000"/>
      </right>
      <top/>
      <bottom style="thin">
        <color rgb="FF000000"/>
      </bottom>
    </border>
    <border>
      <left style="thin">
        <color rgb="FF000000"/>
      </left>
      <right/>
      <top style="thin">
        <color rgb="FF000000"/>
      </top>
      <bottom style="thin">
        <color rgb="FF000000"/>
      </bottom>
    </border>
    <border>
      <left/>
      <right/>
      <top/>
      <bottom style="medium">
        <color rgb="FF000000"/>
      </bottom>
    </border>
    <border>
      <left/>
      <right/>
      <top style="medium">
        <color rgb="FF000000"/>
      </top>
      <bottom style="thin">
        <color rgb="FF000000"/>
      </bottom>
    </border>
    <border>
      <left style="thin">
        <color rgb="FF000000"/>
      </left>
      <right style="thin">
        <color rgb="FF000000"/>
      </right>
      <top style="thin">
        <color rgb="FF000000"/>
      </top>
      <bottom style="thin">
        <color rgb="FF000000"/>
      </bottom>
    </border>
    <border>
      <left/>
      <right/>
      <top style="thin">
        <color rgb="FF000000"/>
      </top>
      <bottom style="medium">
        <color rgb="FF000000"/>
      </bottom>
    </border>
  </borders>
  <cellStyleXfs count="1">
    <xf borderId="0" fillId="0" fontId="0" numFmtId="0" applyAlignment="1" applyFont="1"/>
  </cellStyleXfs>
  <cellXfs count="787">
    <xf borderId="0" fillId="0" fontId="0" numFmtId="0" xfId="0" applyAlignment="1" applyFont="1">
      <alignment/>
    </xf>
    <xf borderId="0" fillId="0" fontId="1" numFmtId="164" xfId="0" applyFont="1" applyNumberFormat="1"/>
    <xf borderId="0" fillId="0" fontId="2" numFmtId="164" xfId="0" applyFont="1" applyNumberFormat="1"/>
    <xf borderId="0" fillId="0" fontId="3" numFmtId="164" xfId="0" applyAlignment="1" applyFont="1" applyNumberFormat="1">
      <alignment/>
    </xf>
    <xf borderId="0" fillId="0" fontId="4" numFmtId="164" xfId="0" applyAlignment="1" applyFont="1" applyNumberFormat="1">
      <alignment/>
    </xf>
    <xf borderId="0" fillId="0" fontId="3" numFmtId="164" xfId="0" applyFont="1" applyNumberFormat="1"/>
    <xf borderId="0" fillId="0" fontId="4" numFmtId="0" xfId="0" applyFont="1"/>
    <xf borderId="0" fillId="0" fontId="3" numFmtId="0" xfId="0" applyFont="1"/>
    <xf borderId="0" fillId="0" fontId="4" numFmtId="0" xfId="0" applyAlignment="1" applyFont="1">
      <alignment horizontal="right"/>
    </xf>
    <xf borderId="0" fillId="0" fontId="3" numFmtId="0" xfId="0" applyAlignment="1" applyFont="1">
      <alignment horizontal="right"/>
    </xf>
    <xf borderId="0" fillId="0" fontId="3" numFmtId="0" xfId="0" applyAlignment="1" applyFont="1">
      <alignment horizontal="right"/>
    </xf>
    <xf borderId="0" fillId="0" fontId="3" numFmtId="1" xfId="0" applyAlignment="1" applyFont="1" applyNumberFormat="1">
      <alignment horizontal="right" wrapText="1"/>
    </xf>
    <xf borderId="0" fillId="0" fontId="2" numFmtId="164" xfId="0" applyAlignment="1" applyFont="1" applyNumberFormat="1">
      <alignment vertical="top" wrapText="1"/>
    </xf>
    <xf borderId="0" fillId="0" fontId="4" numFmtId="0" xfId="0" applyAlignment="1" applyFont="1">
      <alignment/>
    </xf>
    <xf borderId="0" fillId="0" fontId="1" numFmtId="164" xfId="0" applyAlignment="1" applyFont="1" applyNumberFormat="1">
      <alignment horizontal="right" wrapText="1"/>
    </xf>
    <xf borderId="0" fillId="0" fontId="1" numFmtId="164" xfId="0" applyAlignment="1" applyFont="1" applyNumberFormat="1">
      <alignment horizontal="left" vertical="center"/>
    </xf>
    <xf borderId="0" fillId="0" fontId="1" numFmtId="0" xfId="0" applyAlignment="1" applyFont="1">
      <alignment/>
    </xf>
    <xf borderId="0" fillId="0" fontId="1" numFmtId="164" xfId="0" applyAlignment="1" applyBorder="1" applyFont="1" applyNumberFormat="1">
      <alignment horizontal="right" wrapText="1"/>
    </xf>
    <xf borderId="0" fillId="0" fontId="1" numFmtId="164" xfId="0" applyAlignment="1" applyFont="1" applyNumberFormat="1">
      <alignment wrapText="1"/>
    </xf>
    <xf borderId="0" fillId="0" fontId="1" numFmtId="164" xfId="0" applyAlignment="1" applyFont="1" applyNumberFormat="1">
      <alignment wrapText="1"/>
    </xf>
    <xf borderId="0" fillId="0" fontId="1" numFmtId="164" xfId="0" applyAlignment="1" applyFont="1" applyNumberFormat="1">
      <alignment horizontal="right" vertical="center" wrapText="1"/>
    </xf>
    <xf borderId="0" fillId="0" fontId="2" numFmtId="164" xfId="0" applyAlignment="1" applyFont="1" applyNumberFormat="1">
      <alignment horizontal="right"/>
    </xf>
    <xf borderId="0" fillId="2" fontId="1" numFmtId="164" xfId="0" applyAlignment="1" applyBorder="1" applyFill="1" applyFont="1" applyNumberFormat="1">
      <alignment vertical="top" wrapText="1"/>
    </xf>
    <xf borderId="0" fillId="2" fontId="1" numFmtId="164" xfId="0" applyAlignment="1" applyBorder="1" applyFont="1" applyNumberFormat="1">
      <alignment wrapText="1"/>
    </xf>
    <xf borderId="0" fillId="0" fontId="1" numFmtId="164" xfId="0" applyAlignment="1" applyFont="1" applyNumberFormat="1">
      <alignment wrapText="1"/>
    </xf>
    <xf borderId="0" fillId="0" fontId="1" numFmtId="164" xfId="0" applyAlignment="1" applyFont="1" applyNumberFormat="1">
      <alignment/>
    </xf>
    <xf borderId="0" fillId="2" fontId="1" numFmtId="164" xfId="0" applyAlignment="1" applyBorder="1" applyFont="1" applyNumberFormat="1">
      <alignment wrapText="1"/>
    </xf>
    <xf borderId="0" fillId="0" fontId="1" numFmtId="164" xfId="0" applyAlignment="1" applyFont="1" applyNumberFormat="1">
      <alignment horizontal="left" vertical="center" wrapText="1"/>
    </xf>
    <xf borderId="0" fillId="2" fontId="2" numFmtId="164" xfId="0" applyAlignment="1" applyBorder="1" applyFont="1" applyNumberFormat="1">
      <alignment horizontal="right"/>
    </xf>
    <xf borderId="0" fillId="2" fontId="1" numFmtId="164" xfId="0" applyBorder="1" applyFont="1" applyNumberFormat="1"/>
    <xf borderId="0" fillId="2" fontId="1" numFmtId="164" xfId="0" applyAlignment="1" applyBorder="1" applyFont="1" applyNumberFormat="1">
      <alignment horizontal="right"/>
    </xf>
    <xf borderId="0" fillId="0" fontId="1" numFmtId="164" xfId="0" applyAlignment="1" applyFont="1" applyNumberFormat="1">
      <alignment wrapText="1"/>
    </xf>
    <xf borderId="0" fillId="0" fontId="5" numFmtId="164" xfId="0" applyAlignment="1" applyFont="1" applyNumberFormat="1">
      <alignment vertical="top" wrapText="1"/>
    </xf>
    <xf borderId="0" fillId="0" fontId="5" numFmtId="164" xfId="0" applyAlignment="1" applyFont="1" applyNumberFormat="1">
      <alignment horizontal="right" wrapText="1"/>
    </xf>
    <xf borderId="0" fillId="2" fontId="1" numFmtId="164" xfId="0" applyAlignment="1" applyBorder="1" applyFont="1" applyNumberFormat="1">
      <alignment horizontal="right" wrapText="1"/>
    </xf>
    <xf borderId="0" fillId="0" fontId="5" numFmtId="164" xfId="0" applyAlignment="1" applyBorder="1" applyFont="1" applyNumberFormat="1">
      <alignment horizontal="right" wrapText="1"/>
    </xf>
    <xf borderId="0" fillId="0" fontId="5" numFmtId="164" xfId="0" applyAlignment="1" applyFont="1" applyNumberFormat="1">
      <alignment horizontal="left" vertical="center"/>
    </xf>
    <xf borderId="0" fillId="0" fontId="5" numFmtId="164" xfId="0" applyAlignment="1" applyFont="1" applyNumberFormat="1">
      <alignment horizontal="right" vertical="center" wrapText="1"/>
    </xf>
    <xf borderId="0" fillId="0" fontId="5" numFmtId="164" xfId="0" applyAlignment="1" applyFont="1" applyNumberFormat="1">
      <alignment wrapText="1"/>
    </xf>
    <xf borderId="0" fillId="0" fontId="1" numFmtId="164" xfId="0" applyAlignment="1" applyFont="1" applyNumberFormat="1">
      <alignment vertical="top" wrapText="1"/>
    </xf>
    <xf borderId="0" fillId="3" fontId="5" numFmtId="164" xfId="0" applyAlignment="1" applyFill="1" applyFont="1" applyNumberFormat="1">
      <alignment horizontal="right" wrapText="1"/>
    </xf>
    <xf borderId="0" fillId="0" fontId="1" numFmtId="164" xfId="0" applyAlignment="1" applyFont="1" applyNumberFormat="1">
      <alignment horizontal="right"/>
    </xf>
    <xf borderId="0" fillId="3" fontId="5" numFmtId="164" xfId="0" applyAlignment="1" applyFont="1" applyNumberFormat="1">
      <alignment horizontal="right"/>
    </xf>
    <xf borderId="0" fillId="0" fontId="1" numFmtId="164" xfId="0" applyAlignment="1" applyBorder="1" applyFont="1" applyNumberFormat="1">
      <alignment horizontal="right" wrapText="1"/>
    </xf>
    <xf borderId="0" fillId="0" fontId="5" numFmtId="164" xfId="0" applyAlignment="1" applyFont="1" applyNumberFormat="1">
      <alignment wrapText="1"/>
    </xf>
    <xf borderId="0" fillId="0" fontId="1" numFmtId="164" xfId="0" applyAlignment="1" applyFont="1" applyNumberFormat="1">
      <alignment vertical="top"/>
    </xf>
    <xf borderId="0" fillId="0" fontId="1" numFmtId="164" xfId="0" applyAlignment="1" applyFont="1" applyNumberFormat="1">
      <alignment horizontal="right"/>
    </xf>
    <xf borderId="0" fillId="0" fontId="5" numFmtId="164" xfId="0" applyAlignment="1" applyFont="1" applyNumberFormat="1">
      <alignment/>
    </xf>
    <xf borderId="0" fillId="0" fontId="2" numFmtId="164" xfId="0" applyAlignment="1" applyFont="1" applyNumberFormat="1">
      <alignment horizontal="right" wrapText="1"/>
    </xf>
    <xf borderId="0" fillId="0" fontId="2" numFmtId="164" xfId="0" applyAlignment="1" applyFont="1" applyNumberFormat="1">
      <alignment horizontal="right"/>
    </xf>
    <xf borderId="0" fillId="0" fontId="1" numFmtId="164" xfId="0" applyAlignment="1" applyFont="1" applyNumberFormat="1">
      <alignment horizontal="right" vertical="center" wrapText="1"/>
    </xf>
    <xf borderId="0" fillId="0" fontId="1" numFmtId="164" xfId="0" applyAlignment="1" applyFont="1" applyNumberFormat="1">
      <alignment horizontal="right" wrapText="1"/>
    </xf>
    <xf borderId="0" fillId="0" fontId="1" numFmtId="164" xfId="0" applyAlignment="1" applyFont="1" applyNumberFormat="1">
      <alignment horizontal="left"/>
    </xf>
    <xf borderId="0" fillId="0" fontId="3" numFmtId="164" xfId="0" applyAlignment="1" applyFont="1" applyNumberFormat="1">
      <alignment horizontal="left" vertical="center"/>
    </xf>
    <xf borderId="0" fillId="0" fontId="3" numFmtId="164" xfId="0" applyAlignment="1" applyFont="1" applyNumberFormat="1">
      <alignment horizontal="right" vertical="center" wrapText="1"/>
    </xf>
    <xf borderId="0" fillId="0" fontId="6" numFmtId="164" xfId="0" applyAlignment="1" applyBorder="1" applyFont="1" applyNumberFormat="1">
      <alignment horizontal="right" wrapText="1"/>
    </xf>
    <xf borderId="0" fillId="0" fontId="6" numFmtId="164" xfId="0" applyAlignment="1" applyBorder="1" applyFont="1" applyNumberFormat="1">
      <alignment horizontal="right" wrapText="1"/>
    </xf>
    <xf borderId="0" fillId="0" fontId="7" numFmtId="164" xfId="0" applyAlignment="1" applyBorder="1" applyFont="1" applyNumberFormat="1">
      <alignment horizontal="right" wrapText="1"/>
    </xf>
    <xf borderId="0" fillId="0" fontId="1" numFmtId="164" xfId="0" applyAlignment="1" applyBorder="1" applyFont="1" applyNumberFormat="1">
      <alignment wrapText="1"/>
    </xf>
    <xf borderId="0" fillId="0" fontId="2" numFmtId="164" xfId="0" applyAlignment="1" applyFont="1" applyNumberFormat="1">
      <alignment horizontal="right" vertical="center" wrapText="1"/>
    </xf>
    <xf borderId="0" fillId="0" fontId="2" numFmtId="164" xfId="0" applyAlignment="1" applyFont="1" applyNumberFormat="1">
      <alignment horizontal="right" vertical="center"/>
    </xf>
    <xf borderId="0" fillId="3" fontId="2" numFmtId="164" xfId="0" applyAlignment="1" applyFont="1" applyNumberFormat="1">
      <alignment horizontal="right" vertical="top"/>
    </xf>
    <xf borderId="0" fillId="0" fontId="2" numFmtId="164" xfId="0" applyAlignment="1" applyFont="1" applyNumberFormat="1">
      <alignment/>
    </xf>
    <xf borderId="0" fillId="0" fontId="2" numFmtId="164" xfId="0" applyAlignment="1" applyFont="1" applyNumberFormat="1">
      <alignment horizontal="right" wrapText="1"/>
    </xf>
    <xf borderId="0" fillId="0" fontId="8" numFmtId="164" xfId="0" applyAlignment="1" applyFont="1" applyNumberFormat="1">
      <alignment wrapText="1"/>
    </xf>
    <xf borderId="0" fillId="0" fontId="1" numFmtId="164" xfId="0" applyAlignment="1" applyBorder="1" applyFont="1" applyNumberFormat="1">
      <alignment horizontal="right" vertical="center" wrapText="1"/>
    </xf>
    <xf borderId="0" fillId="0" fontId="9" numFmtId="164" xfId="0" applyAlignment="1" applyFont="1" applyNumberFormat="1">
      <alignment vertical="top" wrapText="1"/>
    </xf>
    <xf borderId="0" fillId="0" fontId="9" numFmtId="164" xfId="0" applyAlignment="1" applyFont="1" applyNumberFormat="1">
      <alignment horizontal="right" wrapText="1"/>
    </xf>
    <xf borderId="0" fillId="0" fontId="10" numFmtId="164" xfId="0" applyAlignment="1" applyFont="1" applyNumberFormat="1">
      <alignment horizontal="right" wrapText="1"/>
    </xf>
    <xf borderId="0" fillId="0" fontId="5" numFmtId="164" xfId="0" applyAlignment="1" applyBorder="1" applyFont="1" applyNumberFormat="1">
      <alignment wrapText="1"/>
    </xf>
    <xf borderId="0" fillId="0" fontId="2" numFmtId="164" xfId="0" applyAlignment="1" applyFont="1" applyNumberFormat="1">
      <alignment wrapText="1"/>
    </xf>
    <xf borderId="0" fillId="0" fontId="11" numFmtId="3" xfId="0" applyAlignment="1" applyFont="1" applyNumberFormat="1">
      <alignment/>
    </xf>
    <xf borderId="0" fillId="0" fontId="3" numFmtId="164" xfId="0" applyAlignment="1" applyFont="1" applyNumberFormat="1">
      <alignment horizontal="right"/>
    </xf>
    <xf borderId="0" fillId="0" fontId="5" numFmtId="164" xfId="0" applyFont="1" applyNumberFormat="1"/>
    <xf borderId="0" fillId="0" fontId="12" numFmtId="164" xfId="0" applyAlignment="1" applyBorder="1" applyFont="1" applyNumberFormat="1">
      <alignment horizontal="right"/>
    </xf>
    <xf borderId="0" fillId="0" fontId="12" numFmtId="164" xfId="0" applyAlignment="1" applyBorder="1" applyFont="1" applyNumberFormat="1">
      <alignment horizontal="right"/>
    </xf>
    <xf borderId="0" fillId="0" fontId="6" numFmtId="164" xfId="0" applyAlignment="1" applyBorder="1" applyFont="1" applyNumberFormat="1">
      <alignment horizontal="right"/>
    </xf>
    <xf borderId="0" fillId="0" fontId="3" numFmtId="164" xfId="0" applyAlignment="1" applyFont="1" applyNumberFormat="1">
      <alignment vertical="top"/>
    </xf>
    <xf borderId="0" fillId="0" fontId="4" numFmtId="164" xfId="0" applyFont="1" applyNumberFormat="1"/>
    <xf borderId="0" fillId="0" fontId="4" numFmtId="164" xfId="0" applyAlignment="1" applyFont="1" applyNumberFormat="1">
      <alignment horizontal="right"/>
    </xf>
    <xf borderId="0" fillId="0" fontId="1" numFmtId="164" xfId="0" applyAlignment="1" applyFont="1" applyNumberFormat="1">
      <alignment vertical="top" wrapText="1"/>
    </xf>
    <xf borderId="0" fillId="0" fontId="12" numFmtId="164" xfId="0" applyAlignment="1" applyFont="1" applyNumberFormat="1">
      <alignment horizontal="right"/>
    </xf>
    <xf borderId="0" fillId="0" fontId="12" numFmtId="164" xfId="0" applyAlignment="1" applyFont="1" applyNumberFormat="1">
      <alignment horizontal="right"/>
    </xf>
    <xf borderId="0" fillId="0" fontId="6" numFmtId="164" xfId="0" applyAlignment="1" applyFont="1" applyNumberFormat="1">
      <alignment horizontal="right"/>
    </xf>
    <xf borderId="0" fillId="0" fontId="4" numFmtId="164" xfId="0" applyAlignment="1" applyFont="1" applyNumberFormat="1">
      <alignment horizontal="right"/>
    </xf>
    <xf borderId="0" fillId="0" fontId="2" numFmtId="164" xfId="0" applyAlignment="1" applyBorder="1" applyFont="1" applyNumberFormat="1">
      <alignment horizontal="right"/>
    </xf>
    <xf borderId="0" fillId="0" fontId="2" numFmtId="164" xfId="0" applyBorder="1" applyFont="1" applyNumberFormat="1"/>
    <xf borderId="0" fillId="0" fontId="9" numFmtId="164" xfId="0" applyFont="1" applyNumberFormat="1"/>
    <xf borderId="0" fillId="0" fontId="5" numFmtId="164" xfId="0" applyBorder="1" applyFont="1" applyNumberFormat="1"/>
    <xf borderId="0" fillId="0" fontId="1" numFmtId="164" xfId="0" applyAlignment="1" applyBorder="1" applyFont="1" applyNumberFormat="1">
      <alignment horizontal="right"/>
    </xf>
    <xf borderId="0" fillId="0" fontId="3" numFmtId="164" xfId="0" applyAlignment="1" applyFont="1" applyNumberFormat="1">
      <alignment vertical="top" wrapText="1"/>
    </xf>
    <xf borderId="0" fillId="0" fontId="1" numFmtId="164" xfId="0" applyAlignment="1" applyFont="1" applyNumberFormat="1">
      <alignment horizontal="left" vertical="top" wrapText="1"/>
    </xf>
    <xf borderId="0" fillId="0" fontId="1" numFmtId="164" xfId="0" applyAlignment="1" applyFont="1" applyNumberFormat="1">
      <alignment horizontal="right" vertical="center"/>
    </xf>
    <xf borderId="0" fillId="0" fontId="3" numFmtId="0" xfId="0" applyAlignment="1" applyFont="1">
      <alignment vertical="top"/>
    </xf>
    <xf borderId="0" fillId="0" fontId="3" numFmtId="164" xfId="0" applyAlignment="1" applyBorder="1" applyFont="1" applyNumberFormat="1">
      <alignment horizontal="right"/>
    </xf>
    <xf borderId="0" fillId="0" fontId="3" numFmtId="0" xfId="0" applyAlignment="1" applyFont="1">
      <alignment/>
    </xf>
    <xf borderId="0" fillId="0" fontId="4" numFmtId="164" xfId="0" applyAlignment="1" applyFont="1" applyNumberFormat="1">
      <alignment horizontal="right"/>
    </xf>
    <xf borderId="0" fillId="0" fontId="2" numFmtId="164" xfId="0" applyAlignment="1" applyFont="1" applyNumberFormat="1">
      <alignment wrapText="1"/>
    </xf>
    <xf borderId="0" fillId="0" fontId="1" numFmtId="164" xfId="0" applyBorder="1" applyFont="1" applyNumberFormat="1"/>
    <xf borderId="0" fillId="0" fontId="13" numFmtId="164" xfId="0" applyFont="1" applyNumberFormat="1"/>
    <xf borderId="0" fillId="0" fontId="1" numFmtId="164" xfId="0" applyAlignment="1" applyFont="1" applyNumberFormat="1">
      <alignment horizontal="left" vertical="center"/>
    </xf>
    <xf borderId="0" fillId="0" fontId="14" numFmtId="164" xfId="0" applyAlignment="1" applyFont="1" applyNumberFormat="1">
      <alignment wrapText="1"/>
    </xf>
    <xf borderId="0" fillId="0" fontId="15" numFmtId="164" xfId="0" applyFont="1" applyNumberFormat="1"/>
    <xf borderId="0" fillId="0" fontId="1" numFmtId="164" xfId="0" applyAlignment="1" applyBorder="1" applyFont="1" applyNumberFormat="1">
      <alignment horizontal="right"/>
    </xf>
    <xf borderId="0" fillId="0" fontId="9" numFmtId="164" xfId="0" applyBorder="1" applyFont="1" applyNumberFormat="1"/>
    <xf borderId="0" fillId="0" fontId="16" numFmtId="164" xfId="0" applyFont="1" applyNumberFormat="1"/>
    <xf borderId="0" fillId="0" fontId="1" numFmtId="165" xfId="0" applyFont="1" applyNumberFormat="1"/>
    <xf borderId="0" fillId="0" fontId="17" numFmtId="164" xfId="0" applyAlignment="1" applyFont="1" applyNumberFormat="1">
      <alignment horizontal="right"/>
    </xf>
    <xf borderId="0" fillId="0" fontId="1" numFmtId="164" xfId="0" applyAlignment="1" applyBorder="1" applyFont="1" applyNumberFormat="1">
      <alignment vertical="top" wrapText="1"/>
    </xf>
    <xf borderId="0" fillId="0" fontId="3" numFmtId="164" xfId="0" applyAlignment="1" applyBorder="1" applyFont="1" applyNumberFormat="1">
      <alignment wrapText="1"/>
    </xf>
    <xf borderId="0" fillId="0" fontId="3" numFmtId="164" xfId="0" applyAlignment="1" applyFont="1" applyNumberFormat="1">
      <alignment wrapText="1"/>
    </xf>
    <xf borderId="0" fillId="0" fontId="5" numFmtId="164" xfId="0" applyAlignment="1" applyBorder="1" applyFont="1" applyNumberFormat="1">
      <alignment vertical="top" wrapText="1"/>
    </xf>
    <xf borderId="0" fillId="0" fontId="3" numFmtId="164" xfId="0" applyAlignment="1" applyFont="1" applyNumberFormat="1">
      <alignment vertical="top" wrapText="1"/>
    </xf>
    <xf borderId="0" fillId="0" fontId="18" numFmtId="164" xfId="0" applyFont="1" applyNumberFormat="1"/>
    <xf borderId="0" fillId="0" fontId="1" numFmtId="164" xfId="0" applyAlignment="1" applyBorder="1" applyFont="1" applyNumberFormat="1">
      <alignment horizontal="right" vertical="top" wrapText="1"/>
    </xf>
    <xf borderId="0" fillId="0" fontId="5" numFmtId="164" xfId="0" applyAlignment="1" applyFont="1" applyNumberFormat="1">
      <alignment vertical="top" wrapText="1"/>
    </xf>
    <xf borderId="0" fillId="0" fontId="1" numFmtId="164" xfId="0" applyAlignment="1" applyFont="1" applyNumberFormat="1">
      <alignment horizontal="right" vertical="top" wrapText="1"/>
    </xf>
    <xf borderId="0" fillId="0" fontId="18" numFmtId="164" xfId="0" applyAlignment="1" applyBorder="1" applyFont="1" applyNumberFormat="1">
      <alignment vertical="top" wrapText="1"/>
    </xf>
    <xf borderId="0" fillId="0" fontId="2" numFmtId="164" xfId="0" applyAlignment="1" applyFont="1" applyNumberFormat="1">
      <alignment vertical="top" wrapText="1"/>
    </xf>
    <xf borderId="0" fillId="0" fontId="2" numFmtId="164" xfId="0" applyAlignment="1" applyFont="1" applyNumberFormat="1">
      <alignment horizontal="right" vertical="top" wrapText="1"/>
    </xf>
    <xf borderId="0" fillId="0" fontId="14" numFmtId="164" xfId="0" applyAlignment="1" applyFont="1" applyNumberFormat="1">
      <alignment vertical="top" wrapText="1"/>
    </xf>
    <xf borderId="0" fillId="0" fontId="14" numFmtId="164" xfId="0" applyAlignment="1" applyFont="1" applyNumberFormat="1">
      <alignment horizontal="right" vertical="top" wrapText="1"/>
    </xf>
    <xf borderId="0" fillId="0" fontId="1" numFmtId="164" xfId="0" applyAlignment="1" applyFont="1" applyNumberFormat="1">
      <alignment/>
    </xf>
    <xf borderId="0" fillId="0" fontId="9" numFmtId="164" xfId="0" applyAlignment="1" applyFont="1" applyNumberFormat="1">
      <alignment horizontal="right" vertical="top" wrapText="1"/>
    </xf>
    <xf borderId="0" fillId="0" fontId="1" numFmtId="0" xfId="0" applyAlignment="1" applyFont="1">
      <alignment vertical="top" wrapText="1"/>
    </xf>
    <xf borderId="1" fillId="0" fontId="2" numFmtId="164" xfId="0" applyAlignment="1" applyBorder="1" applyFont="1" applyNumberFormat="1">
      <alignment vertical="top"/>
    </xf>
    <xf borderId="1" fillId="0" fontId="2" numFmtId="164" xfId="0" applyAlignment="1" applyBorder="1" applyFont="1" applyNumberFormat="1">
      <alignment horizontal="right" vertical="top"/>
    </xf>
    <xf borderId="1" fillId="0" fontId="2" numFmtId="164" xfId="0" applyAlignment="1" applyBorder="1" applyFont="1" applyNumberFormat="1">
      <alignment horizontal="right" vertical="top"/>
    </xf>
    <xf borderId="0" fillId="0" fontId="2" numFmtId="0" xfId="0" applyAlignment="1" applyFont="1">
      <alignment horizontal="right" vertical="top" wrapText="1"/>
    </xf>
    <xf borderId="0" fillId="0" fontId="2" numFmtId="164" xfId="0" applyAlignment="1" applyFont="1" applyNumberFormat="1">
      <alignment horizontal="right" vertical="top" wrapText="1"/>
    </xf>
    <xf borderId="0" fillId="0" fontId="3" numFmtId="164" xfId="0" applyAlignment="1" applyBorder="1" applyFont="1" applyNumberFormat="1">
      <alignment horizontal="right"/>
    </xf>
    <xf borderId="0" fillId="0" fontId="3" numFmtId="166" xfId="0" applyFont="1" applyNumberFormat="1"/>
    <xf borderId="0" fillId="0" fontId="8" numFmtId="164" xfId="0" applyAlignment="1" applyFont="1" applyNumberFormat="1">
      <alignment horizontal="right"/>
    </xf>
    <xf borderId="0" fillId="0" fontId="3" numFmtId="164" xfId="0" applyAlignment="1" applyFont="1" applyNumberFormat="1">
      <alignment horizontal="right"/>
    </xf>
    <xf borderId="0" fillId="0" fontId="4" numFmtId="164" xfId="0" applyAlignment="1" applyFont="1" applyNumberFormat="1">
      <alignment vertical="top"/>
    </xf>
    <xf borderId="0" fillId="0" fontId="2" numFmtId="164" xfId="0" applyAlignment="1" applyFont="1" applyNumberFormat="1">
      <alignment vertical="top"/>
    </xf>
    <xf borderId="0" fillId="0" fontId="4" numFmtId="164" xfId="0" applyAlignment="1" applyFont="1" applyNumberFormat="1">
      <alignment vertical="top"/>
    </xf>
    <xf borderId="0" fillId="0" fontId="2" numFmtId="164" xfId="0" applyAlignment="1" applyBorder="1" applyFont="1" applyNumberFormat="1">
      <alignment vertical="top" wrapText="1"/>
    </xf>
    <xf borderId="0" fillId="0" fontId="14" numFmtId="164" xfId="0" applyAlignment="1" applyBorder="1" applyFont="1" applyNumberFormat="1">
      <alignment vertical="top" wrapText="1"/>
    </xf>
    <xf borderId="2" fillId="0" fontId="4" numFmtId="0" xfId="0" applyAlignment="1" applyBorder="1" applyFont="1">
      <alignment/>
    </xf>
    <xf borderId="3" fillId="0" fontId="11" numFmtId="0" xfId="0" applyBorder="1" applyFont="1"/>
    <xf borderId="4" fillId="0" fontId="11" numFmtId="0" xfId="0" applyBorder="1" applyFont="1"/>
    <xf borderId="1" fillId="0" fontId="2" numFmtId="1" xfId="0" applyBorder="1" applyFont="1" applyNumberFormat="1"/>
    <xf borderId="1" fillId="0" fontId="4" numFmtId="1" xfId="0" applyBorder="1" applyFont="1" applyNumberFormat="1"/>
    <xf borderId="1" fillId="0" fontId="2" numFmtId="0" xfId="0" applyAlignment="1" applyBorder="1" applyFont="1">
      <alignment vertical="top" wrapText="1"/>
    </xf>
    <xf borderId="1" fillId="0" fontId="2" numFmtId="0" xfId="0" applyBorder="1" applyFont="1"/>
    <xf borderId="0" fillId="0" fontId="2" numFmtId="0" xfId="0" applyFont="1"/>
    <xf borderId="0" fillId="0" fontId="1" numFmtId="0" xfId="0" applyFont="1"/>
    <xf borderId="1" fillId="0" fontId="4" numFmtId="0" xfId="0" applyBorder="1" applyFont="1"/>
    <xf borderId="0" fillId="0" fontId="2" numFmtId="0" xfId="0" applyFont="1"/>
    <xf borderId="1" fillId="0" fontId="4" numFmtId="1" xfId="0" applyAlignment="1" applyBorder="1" applyFont="1" applyNumberFormat="1">
      <alignment horizontal="center"/>
    </xf>
    <xf borderId="1" fillId="0" fontId="4" numFmtId="0" xfId="0" applyAlignment="1" applyBorder="1" applyFont="1">
      <alignment horizontal="center"/>
    </xf>
    <xf borderId="1" fillId="0" fontId="4" numFmtId="1" xfId="0" applyAlignment="1" applyBorder="1" applyFont="1" applyNumberFormat="1">
      <alignment horizontal="right"/>
    </xf>
    <xf borderId="1" fillId="0" fontId="4" numFmtId="1" xfId="0" applyAlignment="1" applyBorder="1" applyFont="1" applyNumberFormat="1">
      <alignment horizontal="right"/>
    </xf>
    <xf borderId="1" fillId="0" fontId="4" numFmtId="0" xfId="0" applyAlignment="1" applyBorder="1" applyFont="1">
      <alignment horizontal="center"/>
    </xf>
    <xf borderId="1" fillId="0" fontId="4" numFmtId="0" xfId="0" applyAlignment="1" applyBorder="1" applyFont="1">
      <alignment horizontal="right"/>
    </xf>
    <xf borderId="0" fillId="0" fontId="4" numFmtId="0" xfId="0" applyAlignment="1" applyFont="1">
      <alignment horizontal="right"/>
    </xf>
    <xf borderId="1" fillId="0" fontId="2" numFmtId="1" xfId="0" applyAlignment="1" applyBorder="1" applyFont="1" applyNumberFormat="1">
      <alignment vertical="top"/>
    </xf>
    <xf borderId="1" fillId="0" fontId="2" numFmtId="167" xfId="0" applyAlignment="1" applyBorder="1" applyFont="1" applyNumberFormat="1">
      <alignment vertical="top"/>
    </xf>
    <xf borderId="1" fillId="0" fontId="2" numFmtId="167" xfId="0" applyAlignment="1" applyBorder="1" applyFont="1" applyNumberFormat="1">
      <alignment horizontal="right" vertical="top"/>
    </xf>
    <xf borderId="1" fillId="0" fontId="2" numFmtId="167" xfId="0" applyAlignment="1" applyBorder="1" applyFont="1" applyNumberFormat="1">
      <alignment horizontal="right" vertical="top"/>
    </xf>
    <xf borderId="1" fillId="0" fontId="4" numFmtId="0" xfId="0" applyAlignment="1" applyBorder="1" applyFont="1">
      <alignment horizontal="left" vertical="center"/>
    </xf>
    <xf borderId="1" fillId="0" fontId="2" numFmtId="3" xfId="0" applyAlignment="1" applyBorder="1" applyFont="1" applyNumberFormat="1">
      <alignment vertical="top"/>
    </xf>
    <xf borderId="0" fillId="0" fontId="2" numFmtId="3" xfId="0" applyAlignment="1" applyFont="1" applyNumberFormat="1">
      <alignment vertical="top"/>
    </xf>
    <xf borderId="1" fillId="0" fontId="2" numFmtId="3" xfId="0" applyAlignment="1" applyBorder="1" applyFont="1" applyNumberFormat="1">
      <alignment vertical="center"/>
    </xf>
    <xf borderId="1" fillId="0" fontId="2" numFmtId="2" xfId="0" applyAlignment="1" applyBorder="1" applyFont="1" applyNumberFormat="1">
      <alignment horizontal="right" vertical="center"/>
    </xf>
    <xf borderId="1" fillId="0" fontId="2" numFmtId="2" xfId="0" applyBorder="1" applyFont="1" applyNumberFormat="1"/>
    <xf borderId="1" fillId="0" fontId="2" numFmtId="2" xfId="0" applyAlignment="1" applyBorder="1" applyFont="1" applyNumberFormat="1">
      <alignment/>
    </xf>
    <xf borderId="0" fillId="0" fontId="2" numFmtId="2" xfId="0" applyAlignment="1" applyFont="1" applyNumberFormat="1">
      <alignment/>
    </xf>
    <xf borderId="1" fillId="0" fontId="2" numFmtId="1" xfId="0" applyAlignment="1" applyBorder="1" applyFont="1" applyNumberFormat="1">
      <alignment horizontal="right" vertical="top"/>
    </xf>
    <xf borderId="1" fillId="0" fontId="2" numFmtId="1" xfId="0" applyAlignment="1" applyBorder="1" applyFont="1" applyNumberFormat="1">
      <alignment horizontal="right" vertical="top"/>
    </xf>
    <xf borderId="1" fillId="0" fontId="2" numFmtId="168" xfId="0" applyAlignment="1" applyBorder="1" applyFont="1" applyNumberFormat="1">
      <alignment horizontal="right" vertical="top"/>
    </xf>
    <xf borderId="1" fillId="0" fontId="2" numFmtId="169" xfId="0" applyAlignment="1" applyBorder="1" applyFont="1" applyNumberFormat="1">
      <alignment vertical="top"/>
    </xf>
    <xf borderId="1" fillId="0" fontId="2" numFmtId="0" xfId="0" applyAlignment="1" applyBorder="1" applyFont="1">
      <alignment vertical="top"/>
    </xf>
    <xf borderId="1" fillId="0" fontId="2" numFmtId="1" xfId="0" applyAlignment="1" applyBorder="1" applyFont="1" applyNumberFormat="1">
      <alignment vertical="top"/>
    </xf>
    <xf borderId="1" fillId="0" fontId="2" numFmtId="1" xfId="0" applyAlignment="1" applyBorder="1" applyFont="1" applyNumberFormat="1">
      <alignment vertical="center"/>
    </xf>
    <xf borderId="1" fillId="0" fontId="2" numFmtId="4" xfId="0" applyAlignment="1" applyBorder="1" applyFont="1" applyNumberFormat="1">
      <alignment horizontal="right" vertical="top"/>
    </xf>
    <xf borderId="1" fillId="0" fontId="2" numFmtId="4" xfId="0" applyAlignment="1" applyBorder="1" applyFont="1" applyNumberFormat="1">
      <alignment vertical="top"/>
    </xf>
    <xf borderId="1" fillId="0" fontId="2" numFmtId="164" xfId="0" applyAlignment="1" applyBorder="1" applyFont="1" applyNumberFormat="1">
      <alignment vertical="top"/>
    </xf>
    <xf borderId="1" fillId="0" fontId="2" numFmtId="3" xfId="0" applyAlignment="1" applyBorder="1" applyFont="1" applyNumberFormat="1">
      <alignment vertical="top"/>
    </xf>
    <xf borderId="0" fillId="0" fontId="3" numFmtId="164" xfId="0" applyBorder="1" applyFont="1" applyNumberFormat="1"/>
    <xf borderId="1" fillId="0" fontId="2" numFmtId="0" xfId="0" applyAlignment="1" applyBorder="1" applyFont="1">
      <alignment vertical="center"/>
    </xf>
    <xf borderId="0" fillId="0" fontId="2" numFmtId="2" xfId="0" applyFont="1" applyNumberFormat="1"/>
    <xf borderId="0" fillId="0" fontId="2" numFmtId="164" xfId="0" applyAlignment="1" applyFont="1" applyNumberFormat="1">
      <alignment vertical="top"/>
    </xf>
    <xf borderId="0" fillId="0" fontId="14" numFmtId="0" xfId="0" applyAlignment="1" applyFont="1">
      <alignment vertical="top" wrapText="1"/>
    </xf>
    <xf borderId="1" fillId="0" fontId="2" numFmtId="3" xfId="0" applyAlignment="1" applyBorder="1" applyFont="1" applyNumberFormat="1">
      <alignment vertical="center"/>
    </xf>
    <xf borderId="1" fillId="0" fontId="2" numFmtId="1" xfId="0" applyAlignment="1" applyBorder="1" applyFont="1" applyNumberFormat="1">
      <alignment horizontal="right" vertical="center"/>
    </xf>
    <xf borderId="0" fillId="0" fontId="5" numFmtId="0" xfId="0" applyAlignment="1" applyFont="1">
      <alignment vertical="top" wrapText="1"/>
    </xf>
    <xf borderId="1" fillId="0" fontId="2" numFmtId="1" xfId="0" applyAlignment="1" applyBorder="1" applyFont="1" applyNumberFormat="1">
      <alignment horizontal="right" vertical="center" wrapText="1"/>
    </xf>
    <xf borderId="1" fillId="0" fontId="2" numFmtId="0" xfId="0" applyAlignment="1" applyBorder="1" applyFont="1">
      <alignment horizontal="right" vertical="center"/>
    </xf>
    <xf borderId="1" fillId="0" fontId="2" numFmtId="164" xfId="0" applyBorder="1" applyFont="1" applyNumberFormat="1"/>
    <xf borderId="1" fillId="0" fontId="2" numFmtId="1" xfId="0" applyAlignment="1" applyBorder="1" applyFont="1" applyNumberFormat="1">
      <alignment horizontal="right" vertical="center"/>
    </xf>
    <xf borderId="1" fillId="0" fontId="4" numFmtId="0" xfId="0" applyAlignment="1" applyBorder="1" applyFont="1">
      <alignment horizontal="right" vertical="top" wrapText="1"/>
    </xf>
    <xf borderId="1" fillId="0" fontId="4" numFmtId="0" xfId="0" applyAlignment="1" applyBorder="1" applyFont="1">
      <alignment horizontal="right" vertical="top"/>
    </xf>
    <xf borderId="1" fillId="0" fontId="4" numFmtId="1" xfId="0" applyAlignment="1" applyBorder="1" applyFont="1" applyNumberFormat="1">
      <alignment horizontal="right" vertical="top"/>
    </xf>
    <xf borderId="1" fillId="0" fontId="4" numFmtId="0" xfId="0" applyAlignment="1" applyBorder="1" applyFont="1">
      <alignment horizontal="right" vertical="top"/>
    </xf>
    <xf borderId="1" fillId="0" fontId="4" numFmtId="1" xfId="0" applyAlignment="1" applyBorder="1" applyFont="1" applyNumberFormat="1">
      <alignment horizontal="right" vertical="top"/>
    </xf>
    <xf borderId="1" fillId="0" fontId="4" numFmtId="165" xfId="0" applyAlignment="1" applyBorder="1" applyFont="1" applyNumberFormat="1">
      <alignment horizontal="right" vertical="top"/>
    </xf>
    <xf borderId="1" fillId="0" fontId="4" numFmtId="167" xfId="0" applyAlignment="1" applyBorder="1" applyFont="1" applyNumberFormat="1">
      <alignment horizontal="right" vertical="top"/>
    </xf>
    <xf borderId="0" fillId="0" fontId="4" numFmtId="0" xfId="0" applyAlignment="1" applyFont="1">
      <alignment horizontal="right" vertical="top"/>
    </xf>
    <xf borderId="1" fillId="0" fontId="2" numFmtId="0" xfId="0" applyAlignment="1" applyBorder="1" applyFont="1">
      <alignment horizontal="right" vertical="center" wrapText="1"/>
    </xf>
    <xf borderId="1" fillId="0" fontId="2" numFmtId="0" xfId="0" applyAlignment="1" applyBorder="1" applyFont="1">
      <alignment horizontal="right" vertical="top"/>
    </xf>
    <xf borderId="0" fillId="0" fontId="2" numFmtId="0" xfId="0" applyAlignment="1" applyFont="1">
      <alignment vertical="top"/>
    </xf>
    <xf borderId="0" fillId="0" fontId="2" numFmtId="170" xfId="0" applyAlignment="1" applyFont="1" applyNumberFormat="1">
      <alignment vertical="top"/>
    </xf>
    <xf borderId="0" fillId="0" fontId="2" numFmtId="1" xfId="0" applyAlignment="1" applyFont="1" applyNumberFormat="1">
      <alignment vertical="top"/>
    </xf>
    <xf borderId="0" fillId="0" fontId="3" numFmtId="164" xfId="0" applyAlignment="1" applyFont="1" applyNumberFormat="1">
      <alignment horizontal="left"/>
    </xf>
    <xf borderId="1" fillId="0" fontId="4" numFmtId="167" xfId="0" applyAlignment="1" applyBorder="1" applyFont="1" applyNumberFormat="1">
      <alignment horizontal="right" vertical="center"/>
    </xf>
    <xf borderId="1" fillId="0" fontId="2" numFmtId="169" xfId="0" applyAlignment="1" applyBorder="1" applyFont="1" applyNumberFormat="1">
      <alignment horizontal="right" vertical="top"/>
    </xf>
    <xf borderId="1" fillId="0" fontId="2" numFmtId="3" xfId="0" applyAlignment="1" applyBorder="1" applyFont="1" applyNumberFormat="1">
      <alignment horizontal="right" vertical="top"/>
    </xf>
    <xf borderId="0" fillId="0" fontId="2" numFmtId="3" xfId="0" applyAlignment="1" applyFont="1" applyNumberFormat="1">
      <alignment horizontal="right" vertical="top"/>
    </xf>
    <xf borderId="0" fillId="0" fontId="1" numFmtId="164" xfId="0" applyAlignment="1" applyFont="1" applyNumberFormat="1">
      <alignment horizontal="right" vertical="top" wrapText="1"/>
    </xf>
    <xf borderId="0" fillId="0" fontId="2" numFmtId="167" xfId="0" applyAlignment="1" applyFont="1" applyNumberFormat="1">
      <alignment vertical="top"/>
    </xf>
    <xf borderId="0" fillId="0" fontId="4" numFmtId="164" xfId="0" applyAlignment="1" applyFont="1" applyNumberFormat="1">
      <alignment horizontal="right" vertical="top" wrapText="1"/>
    </xf>
    <xf borderId="1" fillId="0" fontId="2" numFmtId="2" xfId="0" applyAlignment="1" applyBorder="1" applyFont="1" applyNumberFormat="1">
      <alignment vertical="top"/>
    </xf>
    <xf borderId="1" fillId="0" fontId="2" numFmtId="2" xfId="0" applyAlignment="1" applyBorder="1" applyFont="1" applyNumberFormat="1">
      <alignment vertical="top"/>
    </xf>
    <xf borderId="0" fillId="0" fontId="2" numFmtId="0" xfId="0" applyAlignment="1" applyFont="1">
      <alignment horizontal="right" vertical="top"/>
    </xf>
    <xf borderId="0" fillId="0" fontId="1" numFmtId="164" xfId="0" applyAlignment="1" applyFont="1" applyNumberFormat="1">
      <alignment/>
    </xf>
    <xf borderId="1" fillId="0" fontId="2" numFmtId="0" xfId="0" applyAlignment="1" applyBorder="1" applyFont="1">
      <alignment horizontal="left" vertical="center"/>
    </xf>
    <xf borderId="1" fillId="0" fontId="2" numFmtId="164" xfId="0" applyAlignment="1" applyBorder="1" applyFont="1" applyNumberFormat="1">
      <alignment horizontal="right" vertical="center"/>
    </xf>
    <xf borderId="0" fillId="0" fontId="3" numFmtId="164" xfId="0" applyAlignment="1" applyFont="1" applyNumberFormat="1">
      <alignment horizontal="right" vertical="top" wrapText="1"/>
    </xf>
    <xf borderId="1" fillId="0" fontId="2" numFmtId="0" xfId="0" applyAlignment="1" applyBorder="1" applyFont="1">
      <alignment horizontal="right" vertical="center"/>
    </xf>
    <xf borderId="0" fillId="0" fontId="2" numFmtId="164" xfId="0" applyAlignment="1" applyFont="1" applyNumberFormat="1">
      <alignment vertical="top"/>
    </xf>
    <xf borderId="0" fillId="0" fontId="5" numFmtId="164" xfId="0" applyAlignment="1" applyFont="1" applyNumberFormat="1">
      <alignment horizontal="right" vertical="top" wrapText="1"/>
    </xf>
    <xf borderId="1" fillId="0" fontId="2" numFmtId="3" xfId="0" applyAlignment="1" applyBorder="1" applyFont="1" applyNumberFormat="1">
      <alignment horizontal="right" vertical="center"/>
    </xf>
    <xf borderId="0" fillId="0" fontId="5" numFmtId="164" xfId="0" applyAlignment="1" applyFont="1" applyNumberFormat="1">
      <alignment horizontal="right"/>
    </xf>
    <xf borderId="0" fillId="0" fontId="5" numFmtId="164" xfId="0" applyAlignment="1" applyFont="1" applyNumberFormat="1">
      <alignment horizontal="right"/>
    </xf>
    <xf borderId="0" fillId="0" fontId="2" numFmtId="167" xfId="0" applyAlignment="1" applyFont="1" applyNumberFormat="1">
      <alignment vertical="top"/>
    </xf>
    <xf borderId="0" fillId="0" fontId="5" numFmtId="164" xfId="0" applyAlignment="1" applyFont="1" applyNumberFormat="1">
      <alignment horizontal="right" vertical="top" wrapText="1"/>
    </xf>
    <xf borderId="1" fillId="0" fontId="2" numFmtId="169" xfId="0" applyAlignment="1" applyBorder="1" applyFont="1" applyNumberFormat="1">
      <alignment horizontal="right" vertical="top"/>
    </xf>
    <xf borderId="0" fillId="3" fontId="2" numFmtId="164" xfId="0" applyAlignment="1" applyFont="1" applyNumberFormat="1">
      <alignment horizontal="left"/>
    </xf>
    <xf borderId="1" fillId="0" fontId="2" numFmtId="0" xfId="0" applyAlignment="1" applyBorder="1" applyFont="1">
      <alignment horizontal="right" vertical="center" wrapText="1"/>
    </xf>
    <xf borderId="1" fillId="0" fontId="4" numFmtId="0" xfId="0" applyAlignment="1" applyBorder="1" applyFont="1">
      <alignment vertical="top"/>
    </xf>
    <xf borderId="1" fillId="0" fontId="2" numFmtId="166" xfId="0" applyAlignment="1" applyBorder="1" applyFont="1" applyNumberFormat="1">
      <alignment horizontal="right" vertical="center"/>
    </xf>
    <xf borderId="0" fillId="0" fontId="1" numFmtId="167" xfId="0" applyAlignment="1" applyFont="1" applyNumberFormat="1">
      <alignment vertical="top"/>
    </xf>
    <xf borderId="1" fillId="0" fontId="4" numFmtId="0" xfId="0" applyAlignment="1" applyBorder="1" applyFont="1">
      <alignment/>
    </xf>
    <xf borderId="0" fillId="0" fontId="1" numFmtId="164" xfId="0" applyAlignment="1" applyFont="1" applyNumberFormat="1">
      <alignment horizontal="right" vertical="top"/>
    </xf>
    <xf borderId="1" fillId="0" fontId="1" numFmtId="164" xfId="0" applyAlignment="1" applyBorder="1" applyFont="1" applyNumberFormat="1">
      <alignment vertical="top"/>
    </xf>
    <xf borderId="0" fillId="0" fontId="1" numFmtId="164" xfId="0" applyAlignment="1" applyFont="1" applyNumberFormat="1">
      <alignment vertical="top"/>
    </xf>
    <xf borderId="0" fillId="4" fontId="2" numFmtId="164" xfId="0" applyAlignment="1" applyFill="1" applyFont="1" applyNumberFormat="1">
      <alignment horizontal="right"/>
    </xf>
    <xf borderId="0" fillId="0" fontId="2" numFmtId="164" xfId="0" applyFont="1" applyNumberFormat="1"/>
    <xf borderId="0" fillId="0" fontId="1" numFmtId="165" xfId="0" applyAlignment="1" applyFont="1" applyNumberFormat="1">
      <alignment horizontal="right"/>
    </xf>
    <xf borderId="1" fillId="0" fontId="4" numFmtId="0" xfId="0" applyAlignment="1" applyBorder="1" applyFont="1">
      <alignment horizontal="right" vertical="center"/>
    </xf>
    <xf borderId="1" fillId="0" fontId="2" numFmtId="3" xfId="0" applyAlignment="1" applyBorder="1" applyFont="1" applyNumberFormat="1">
      <alignment horizontal="right" vertical="top"/>
    </xf>
    <xf borderId="1" fillId="0" fontId="2" numFmtId="1" xfId="0" applyAlignment="1" applyBorder="1" applyFont="1" applyNumberFormat="1">
      <alignment horizontal="right" vertical="center" wrapText="1"/>
    </xf>
    <xf borderId="0" fillId="4" fontId="19" numFmtId="164" xfId="0" applyAlignment="1" applyFont="1" applyNumberFormat="1">
      <alignment horizontal="right"/>
    </xf>
    <xf borderId="0" fillId="0" fontId="8" numFmtId="164" xfId="0" applyAlignment="1" applyFont="1" applyNumberFormat="1">
      <alignment horizontal="right" vertical="top"/>
    </xf>
    <xf borderId="0" fillId="5" fontId="2" numFmtId="164" xfId="0" applyAlignment="1" applyBorder="1" applyFill="1" applyFont="1" applyNumberFormat="1">
      <alignment horizontal="right"/>
    </xf>
    <xf borderId="0" fillId="0" fontId="1" numFmtId="164" xfId="0" applyAlignment="1" applyBorder="1" applyFont="1" applyNumberFormat="1">
      <alignment horizontal="right" vertical="top"/>
    </xf>
    <xf borderId="1" fillId="0" fontId="2" numFmtId="166" xfId="0" applyAlignment="1" applyBorder="1" applyFont="1" applyNumberFormat="1">
      <alignment horizontal="right" vertical="top"/>
    </xf>
    <xf borderId="0" fillId="5" fontId="1" numFmtId="164" xfId="0" applyAlignment="1" applyBorder="1" applyFont="1" applyNumberFormat="1">
      <alignment horizontal="right"/>
    </xf>
    <xf borderId="1" fillId="0" fontId="4" numFmtId="0" xfId="0" applyAlignment="1" applyBorder="1" applyFont="1">
      <alignment horizontal="right" vertical="center" wrapText="1"/>
    </xf>
    <xf borderId="0" fillId="0" fontId="2" numFmtId="3" xfId="0" applyAlignment="1" applyFont="1" applyNumberFormat="1">
      <alignment horizontal="right" vertical="top"/>
    </xf>
    <xf borderId="0" fillId="0" fontId="2" numFmtId="164" xfId="0" applyAlignment="1" applyFont="1" applyNumberFormat="1">
      <alignment vertical="top"/>
    </xf>
    <xf borderId="0" fillId="0" fontId="2" numFmtId="1" xfId="0" applyAlignment="1" applyFont="1" applyNumberFormat="1">
      <alignment horizontal="right" vertical="top"/>
    </xf>
    <xf borderId="1" fillId="0" fontId="4" numFmtId="1" xfId="0" applyAlignment="1" applyBorder="1" applyFont="1" applyNumberFormat="1">
      <alignment horizontal="right" vertical="center"/>
    </xf>
    <xf borderId="0" fillId="0" fontId="2" numFmtId="164" xfId="0" applyAlignment="1" applyFont="1" applyNumberFormat="1">
      <alignment horizontal="right" vertical="top"/>
    </xf>
    <xf borderId="0" fillId="0" fontId="2" numFmtId="1" xfId="0" applyAlignment="1" applyFont="1" applyNumberFormat="1">
      <alignment vertical="top"/>
    </xf>
    <xf borderId="0" fillId="0" fontId="2" numFmtId="0" xfId="0" applyAlignment="1" applyFont="1">
      <alignment vertical="top"/>
    </xf>
    <xf borderId="0" fillId="0" fontId="2" numFmtId="164" xfId="0" applyAlignment="1" applyFont="1" applyNumberFormat="1">
      <alignment/>
    </xf>
    <xf borderId="0" fillId="0" fontId="10" numFmtId="164" xfId="0" applyFont="1" applyNumberFormat="1"/>
    <xf borderId="0" fillId="0" fontId="14" numFmtId="164" xfId="0" applyAlignment="1" applyFont="1" applyNumberFormat="1">
      <alignment horizontal="right"/>
    </xf>
    <xf borderId="1" fillId="0" fontId="2" numFmtId="0" xfId="0" applyAlignment="1" applyBorder="1" applyFont="1">
      <alignment vertical="top"/>
    </xf>
    <xf borderId="0" fillId="5" fontId="14" numFmtId="164" xfId="0" applyAlignment="1" applyBorder="1" applyFont="1" applyNumberFormat="1">
      <alignment horizontal="right"/>
    </xf>
    <xf borderId="0" fillId="5" fontId="5" numFmtId="164" xfId="0" applyAlignment="1" applyBorder="1" applyFont="1" applyNumberFormat="1">
      <alignment horizontal="right"/>
    </xf>
    <xf borderId="1" fillId="0" fontId="2" numFmtId="2" xfId="0" applyAlignment="1" applyBorder="1" applyFont="1" applyNumberFormat="1">
      <alignment horizontal="right" vertical="top"/>
    </xf>
    <xf borderId="0" fillId="6" fontId="2" numFmtId="164" xfId="0" applyAlignment="1" applyFill="1" applyFont="1" applyNumberFormat="1">
      <alignment horizontal="left" vertical="top" wrapText="1"/>
    </xf>
    <xf borderId="0" fillId="0" fontId="4" numFmtId="164" xfId="0" applyBorder="1" applyFont="1" applyNumberFormat="1"/>
    <xf borderId="1" fillId="0" fontId="2" numFmtId="1" xfId="0" applyAlignment="1" applyBorder="1" applyFont="1" applyNumberFormat="1">
      <alignment wrapText="1"/>
    </xf>
    <xf borderId="0" fillId="0" fontId="1" numFmtId="164" xfId="0" applyAlignment="1" applyFont="1" applyNumberFormat="1">
      <alignment horizontal="right"/>
    </xf>
    <xf borderId="1" fillId="0" fontId="2" numFmtId="167" xfId="0" applyAlignment="1" applyBorder="1" applyFont="1" applyNumberFormat="1">
      <alignment horizontal="right" vertical="center"/>
    </xf>
    <xf borderId="1" fillId="0" fontId="2" numFmtId="3" xfId="0" applyAlignment="1" applyBorder="1" applyFont="1" applyNumberFormat="1">
      <alignment horizontal="right"/>
    </xf>
    <xf borderId="0" fillId="0" fontId="2" numFmtId="164" xfId="0" applyAlignment="1" applyBorder="1" applyFont="1" applyNumberFormat="1">
      <alignment/>
    </xf>
    <xf borderId="0" fillId="0" fontId="2" numFmtId="1" xfId="0" applyAlignment="1" applyFont="1" applyNumberFormat="1">
      <alignment horizontal="right"/>
    </xf>
    <xf borderId="5" fillId="0" fontId="2" numFmtId="1" xfId="0" applyAlignment="1" applyBorder="1" applyFont="1" applyNumberFormat="1">
      <alignment horizontal="right"/>
    </xf>
    <xf borderId="5" fillId="0" fontId="1" numFmtId="1" xfId="0" applyAlignment="1" applyBorder="1" applyFont="1" applyNumberFormat="1">
      <alignment horizontal="right"/>
    </xf>
    <xf borderId="0" fillId="0" fontId="18" numFmtId="164" xfId="0" applyAlignment="1" applyBorder="1" applyFont="1" applyNumberFormat="1">
      <alignment horizontal="right"/>
    </xf>
    <xf borderId="6" fillId="0" fontId="2" numFmtId="1" xfId="0" applyAlignment="1" applyBorder="1" applyFont="1" applyNumberFormat="1">
      <alignment horizontal="right"/>
    </xf>
    <xf borderId="1" fillId="0" fontId="2" numFmtId="1" xfId="0" applyAlignment="1" applyBorder="1" applyFont="1" applyNumberFormat="1">
      <alignment horizontal="center"/>
    </xf>
    <xf borderId="0" fillId="0" fontId="3" numFmtId="0" xfId="0" applyAlignment="1" applyFont="1">
      <alignment/>
    </xf>
    <xf borderId="1" fillId="0" fontId="4" numFmtId="1" xfId="0" applyAlignment="1" applyBorder="1" applyFont="1" applyNumberFormat="1">
      <alignment horizontal="center"/>
    </xf>
    <xf borderId="1" fillId="0" fontId="10" numFmtId="1" xfId="0" applyAlignment="1" applyBorder="1" applyFont="1" applyNumberFormat="1">
      <alignment horizontal="right" vertical="center"/>
    </xf>
    <xf borderId="1" fillId="0" fontId="10" numFmtId="1" xfId="0" applyAlignment="1" applyBorder="1" applyFont="1" applyNumberFormat="1">
      <alignment horizontal="center"/>
    </xf>
    <xf borderId="1" fillId="0" fontId="10" numFmtId="1" xfId="0" applyAlignment="1" applyBorder="1" applyFont="1" applyNumberFormat="1">
      <alignment horizontal="center"/>
    </xf>
    <xf borderId="0" fillId="0" fontId="1" numFmtId="0" xfId="0" applyFont="1"/>
    <xf borderId="1" fillId="0" fontId="14" numFmtId="1" xfId="0" applyAlignment="1" applyBorder="1" applyFont="1" applyNumberFormat="1">
      <alignment horizontal="center"/>
    </xf>
    <xf borderId="1" fillId="0" fontId="2" numFmtId="0" xfId="0" applyAlignment="1" applyBorder="1" applyFont="1">
      <alignment vertical="center"/>
    </xf>
    <xf borderId="1" fillId="0" fontId="2" numFmtId="164" xfId="0" applyAlignment="1" applyBorder="1" applyFont="1" applyNumberFormat="1">
      <alignment/>
    </xf>
    <xf borderId="1" fillId="0" fontId="2" numFmtId="167" xfId="0" applyAlignment="1" applyBorder="1" applyFont="1" applyNumberFormat="1">
      <alignment horizontal="right" vertical="center"/>
    </xf>
    <xf borderId="1" fillId="0" fontId="2" numFmtId="167" xfId="0" applyAlignment="1" applyBorder="1" applyFont="1" applyNumberFormat="1">
      <alignment vertical="center"/>
    </xf>
    <xf borderId="1" fillId="0" fontId="2" numFmtId="1" xfId="0" applyAlignment="1" applyBorder="1" applyFont="1" applyNumberFormat="1">
      <alignment vertical="center"/>
    </xf>
    <xf borderId="1" fillId="0" fontId="1" numFmtId="164" xfId="0" applyAlignment="1" applyBorder="1" applyFont="1" applyNumberFormat="1">
      <alignment horizontal="right" vertical="top"/>
    </xf>
    <xf borderId="1" fillId="0" fontId="1" numFmtId="0" xfId="0" applyAlignment="1" applyBorder="1" applyFont="1">
      <alignment vertical="top"/>
    </xf>
    <xf borderId="1" fillId="0" fontId="1" numFmtId="167" xfId="0" applyAlignment="1" applyBorder="1" applyFont="1" applyNumberFormat="1">
      <alignment horizontal="right" vertical="top"/>
    </xf>
    <xf borderId="1" fillId="0" fontId="2" numFmtId="167" xfId="0" applyBorder="1" applyFont="1" applyNumberFormat="1"/>
    <xf borderId="0" fillId="0" fontId="2" numFmtId="164" xfId="0" applyAlignment="1" applyBorder="1" applyFont="1" applyNumberFormat="1">
      <alignment horizontal="right" vertical="top" wrapText="1"/>
    </xf>
    <xf borderId="1" fillId="0" fontId="18" numFmtId="164" xfId="0" applyAlignment="1" applyBorder="1" applyFont="1" applyNumberFormat="1">
      <alignment vertical="top"/>
    </xf>
    <xf borderId="1" fillId="0" fontId="2" numFmtId="0" xfId="0" applyAlignment="1" applyBorder="1" applyFont="1">
      <alignment horizontal="center"/>
    </xf>
    <xf borderId="1" fillId="0" fontId="2" numFmtId="0" xfId="0" applyAlignment="1" applyBorder="1" applyFont="1">
      <alignment/>
    </xf>
    <xf borderId="0" fillId="0" fontId="1" numFmtId="164" xfId="0" applyAlignment="1" applyFont="1" applyNumberFormat="1">
      <alignment/>
    </xf>
    <xf borderId="1" fillId="0" fontId="2" numFmtId="3" xfId="0" applyAlignment="1" applyBorder="1" applyFont="1" applyNumberFormat="1">
      <alignment/>
    </xf>
    <xf borderId="0" fillId="0" fontId="3" numFmtId="164" xfId="0" applyAlignment="1" applyFont="1" applyNumberFormat="1">
      <alignment horizontal="left" vertical="top"/>
    </xf>
    <xf borderId="1" fillId="0" fontId="2" numFmtId="169" xfId="0" applyAlignment="1" applyBorder="1" applyFont="1" applyNumberFormat="1">
      <alignment horizontal="right"/>
    </xf>
    <xf borderId="1" fillId="0" fontId="14" numFmtId="1" xfId="0" applyAlignment="1" applyBorder="1" applyFont="1" applyNumberFormat="1">
      <alignment horizontal="right"/>
    </xf>
    <xf borderId="0" fillId="0" fontId="4" numFmtId="0" xfId="0" applyAlignment="1" applyFont="1">
      <alignment horizontal="center" vertical="top" wrapText="1"/>
    </xf>
    <xf borderId="0" fillId="0" fontId="4" numFmtId="0" xfId="0" applyAlignment="1" applyFont="1">
      <alignment horizontal="right" vertical="top" wrapText="1"/>
    </xf>
    <xf borderId="1" fillId="0" fontId="14" numFmtId="164" xfId="0" applyAlignment="1" applyBorder="1" applyFont="1" applyNumberFormat="1">
      <alignment horizontal="center"/>
    </xf>
    <xf borderId="0" fillId="0" fontId="3" numFmtId="0" xfId="0" applyAlignment="1" applyFont="1">
      <alignment horizontal="right" vertical="top" wrapText="1"/>
    </xf>
    <xf borderId="0" fillId="0" fontId="3" numFmtId="0" xfId="0" applyAlignment="1" applyFont="1">
      <alignment horizontal="right" vertical="top" wrapText="1"/>
    </xf>
    <xf borderId="1" fillId="0" fontId="2" numFmtId="164" xfId="0" applyAlignment="1" applyBorder="1" applyFont="1" applyNumberFormat="1">
      <alignment horizontal="right"/>
    </xf>
    <xf borderId="0" fillId="0" fontId="2" numFmtId="164" xfId="0" applyAlignment="1" applyFont="1" applyNumberFormat="1">
      <alignment horizontal="right" vertical="center"/>
    </xf>
    <xf borderId="1" fillId="0" fontId="4" numFmtId="0" xfId="0" applyAlignment="1" applyBorder="1" applyFont="1">
      <alignment/>
    </xf>
    <xf borderId="0" fillId="0" fontId="13" numFmtId="164" xfId="0" applyAlignment="1" applyFont="1" applyNumberFormat="1">
      <alignment horizontal="right"/>
    </xf>
    <xf borderId="1" fillId="0" fontId="4" numFmtId="4" xfId="0" applyAlignment="1" applyBorder="1" applyFont="1" applyNumberFormat="1">
      <alignment/>
    </xf>
    <xf borderId="1" fillId="0" fontId="4" numFmtId="170" xfId="0" applyAlignment="1" applyBorder="1" applyFont="1" applyNumberFormat="1">
      <alignment horizontal="right"/>
    </xf>
    <xf borderId="1" fillId="0" fontId="4" numFmtId="0" xfId="0" applyAlignment="1" applyBorder="1" applyFont="1">
      <alignment horizontal="right"/>
    </xf>
    <xf borderId="1" fillId="0" fontId="4" numFmtId="167" xfId="0" applyAlignment="1" applyBorder="1" applyFont="1" applyNumberFormat="1">
      <alignment horizontal="right" vertical="center"/>
    </xf>
    <xf borderId="1" fillId="0" fontId="2" numFmtId="0" xfId="0" applyAlignment="1" applyBorder="1" applyFont="1">
      <alignment/>
    </xf>
    <xf borderId="0" fillId="0" fontId="1" numFmtId="0" xfId="0" applyAlignment="1" applyFont="1">
      <alignment/>
    </xf>
    <xf borderId="0" fillId="0" fontId="11" numFmtId="0" xfId="0" applyAlignment="1" applyFont="1">
      <alignment/>
    </xf>
    <xf borderId="0" fillId="0" fontId="2" numFmtId="0" xfId="0" applyAlignment="1" applyFont="1">
      <alignment/>
    </xf>
    <xf borderId="0" fillId="0" fontId="1" numFmtId="4" xfId="0" applyAlignment="1" applyFont="1" applyNumberFormat="1">
      <alignment/>
    </xf>
    <xf borderId="0" fillId="0" fontId="14" numFmtId="164" xfId="0" applyFont="1" applyNumberFormat="1"/>
    <xf borderId="0" fillId="3" fontId="2" numFmtId="3" xfId="0" applyAlignment="1" applyFont="1" applyNumberFormat="1">
      <alignment horizontal="right"/>
    </xf>
    <xf borderId="0" fillId="3" fontId="2" numFmtId="167" xfId="0" applyAlignment="1" applyFont="1" applyNumberFormat="1">
      <alignment horizontal="right"/>
    </xf>
    <xf borderId="1" fillId="0" fontId="2" numFmtId="1" xfId="0" applyAlignment="1" applyBorder="1" applyFont="1" applyNumberFormat="1">
      <alignment/>
    </xf>
    <xf borderId="0" fillId="0" fontId="2" numFmtId="1" xfId="0" applyFont="1" applyNumberFormat="1"/>
    <xf borderId="0" fillId="0" fontId="2" numFmtId="165" xfId="0" applyFont="1" applyNumberFormat="1"/>
    <xf borderId="0" fillId="3" fontId="20" numFmtId="2" xfId="0" applyAlignment="1" applyFont="1" applyNumberFormat="1">
      <alignment horizontal="left"/>
    </xf>
    <xf borderId="0" fillId="5" fontId="2" numFmtId="164" xfId="0" applyAlignment="1" applyFont="1" applyNumberFormat="1">
      <alignment vertical="top" wrapText="1"/>
    </xf>
    <xf borderId="0" fillId="5" fontId="2" numFmtId="164" xfId="0" applyAlignment="1" applyFont="1" applyNumberFormat="1">
      <alignment horizontal="right" vertical="top" wrapText="1"/>
    </xf>
    <xf borderId="0" fillId="5" fontId="2" numFmtId="164" xfId="0" applyAlignment="1" applyFont="1" applyNumberFormat="1">
      <alignment horizontal="right"/>
    </xf>
    <xf borderId="0" fillId="0" fontId="2" numFmtId="167" xfId="0" applyFont="1" applyNumberFormat="1"/>
    <xf borderId="0" fillId="5" fontId="2" numFmtId="164" xfId="0" applyAlignment="1" applyFont="1" applyNumberFormat="1">
      <alignment horizontal="right"/>
    </xf>
    <xf borderId="0" fillId="5" fontId="1" numFmtId="164" xfId="0" applyAlignment="1" applyFont="1" applyNumberFormat="1">
      <alignment horizontal="right"/>
    </xf>
    <xf borderId="0" fillId="5" fontId="1" numFmtId="164" xfId="0" applyAlignment="1" applyFont="1" applyNumberFormat="1">
      <alignment horizontal="right"/>
    </xf>
    <xf borderId="0" fillId="5" fontId="1" numFmtId="165" xfId="0" applyAlignment="1" applyFont="1" applyNumberFormat="1">
      <alignment horizontal="right"/>
    </xf>
    <xf borderId="0" fillId="0" fontId="2" numFmtId="164" xfId="0" applyAlignment="1" applyFont="1" applyNumberFormat="1">
      <alignment horizontal="right" vertical="top"/>
    </xf>
    <xf borderId="2" fillId="0" fontId="4" numFmtId="0" xfId="0" applyAlignment="1" applyBorder="1" applyFont="1">
      <alignment vertical="top"/>
    </xf>
    <xf borderId="0" fillId="0" fontId="1" numFmtId="0" xfId="0" applyAlignment="1" applyFont="1">
      <alignment vertical="top"/>
    </xf>
    <xf borderId="0" fillId="0" fontId="4" numFmtId="164" xfId="0" applyAlignment="1" applyFont="1" applyNumberFormat="1">
      <alignment vertical="top" wrapText="1"/>
    </xf>
    <xf borderId="0" fillId="0" fontId="10" numFmtId="164" xfId="0" applyAlignment="1" applyFont="1" applyNumberFormat="1">
      <alignment vertical="top" wrapText="1"/>
    </xf>
    <xf borderId="0" fillId="0" fontId="14" numFmtId="164" xfId="0" applyAlignment="1" applyBorder="1" applyFont="1" applyNumberFormat="1">
      <alignment horizontal="right"/>
    </xf>
    <xf borderId="0" fillId="0" fontId="14" numFmtId="164" xfId="0" applyAlignment="1" applyBorder="1" applyFont="1" applyNumberFormat="1">
      <alignment horizontal="right" vertical="top" wrapText="1"/>
    </xf>
    <xf borderId="0" fillId="0" fontId="4" numFmtId="164" xfId="0" applyAlignment="1" applyFont="1" applyNumberFormat="1">
      <alignment horizontal="left"/>
    </xf>
    <xf borderId="0" fillId="0" fontId="2" numFmtId="164" xfId="0" applyAlignment="1" applyFont="1" applyNumberFormat="1">
      <alignment horizontal="right" vertical="center" wrapText="1"/>
    </xf>
    <xf borderId="0" fillId="0" fontId="2" numFmtId="164" xfId="0" applyAlignment="1" applyBorder="1" applyFont="1" applyNumberFormat="1">
      <alignment horizontal="right" wrapText="1"/>
    </xf>
    <xf borderId="0" fillId="0" fontId="14" numFmtId="164" xfId="0" applyAlignment="1" applyFont="1" applyNumberFormat="1">
      <alignment wrapText="1"/>
    </xf>
    <xf borderId="0" fillId="0" fontId="14" numFmtId="164" xfId="0" applyAlignment="1" applyFont="1" applyNumberFormat="1">
      <alignment horizontal="right" wrapText="1"/>
    </xf>
    <xf borderId="0" fillId="0" fontId="14" numFmtId="164" xfId="0" applyAlignment="1" applyBorder="1" applyFont="1" applyNumberFormat="1">
      <alignment horizontal="right" wrapText="1"/>
    </xf>
    <xf borderId="0" fillId="0" fontId="18" numFmtId="164" xfId="0" applyAlignment="1" applyBorder="1" applyFont="1" applyNumberFormat="1">
      <alignment horizontal="right" vertical="top" wrapText="1"/>
    </xf>
    <xf borderId="0" fillId="0" fontId="18" numFmtId="164" xfId="0" applyAlignment="1" applyFont="1" applyNumberFormat="1">
      <alignment horizontal="right" vertical="top" wrapText="1"/>
    </xf>
    <xf borderId="0" fillId="0" fontId="4" numFmtId="164" xfId="0" applyAlignment="1" applyBorder="1" applyFont="1" applyNumberFormat="1">
      <alignment horizontal="right" vertical="top" wrapText="1"/>
    </xf>
    <xf borderId="0" fillId="0" fontId="3" numFmtId="164" xfId="0" applyAlignment="1" applyBorder="1" applyFont="1" applyNumberFormat="1">
      <alignment horizontal="right" vertical="top" wrapText="1"/>
    </xf>
    <xf borderId="0" fillId="0" fontId="1" numFmtId="164" xfId="0" applyAlignment="1" applyBorder="1" applyFont="1" applyNumberFormat="1">
      <alignment horizontal="right" vertical="top" wrapText="1"/>
    </xf>
    <xf borderId="0" fillId="5" fontId="2" numFmtId="164" xfId="0" applyAlignment="1" applyFont="1" applyNumberFormat="1">
      <alignment horizontal="right" wrapText="1"/>
    </xf>
    <xf borderId="0" fillId="5" fontId="2" numFmtId="164" xfId="0" applyAlignment="1" applyBorder="1" applyFont="1" applyNumberFormat="1">
      <alignment horizontal="right" wrapText="1"/>
    </xf>
    <xf borderId="0" fillId="5" fontId="1" numFmtId="164" xfId="0" applyFont="1" applyNumberFormat="1"/>
    <xf borderId="0" fillId="0" fontId="5" numFmtId="164" xfId="0" applyAlignment="1" applyBorder="1" applyFont="1" applyNumberFormat="1">
      <alignment horizontal="right" vertical="top" wrapText="1"/>
    </xf>
    <xf borderId="0" fillId="0" fontId="18" numFmtId="164" xfId="0" applyAlignment="1" applyFont="1" applyNumberFormat="1">
      <alignment horizontal="right"/>
    </xf>
    <xf borderId="0" fillId="0" fontId="4" numFmtId="0" xfId="0" applyAlignment="1" applyFont="1">
      <alignment horizontal="left"/>
    </xf>
    <xf borderId="0" fillId="0" fontId="1" numFmtId="0" xfId="0" applyAlignment="1" applyFont="1">
      <alignment horizontal="right"/>
    </xf>
    <xf borderId="0" fillId="0" fontId="2" numFmtId="164" xfId="0" applyAlignment="1" applyFont="1" applyNumberFormat="1">
      <alignment horizontal="left" vertical="top" wrapText="1"/>
    </xf>
    <xf borderId="0" fillId="3" fontId="2" numFmtId="164" xfId="0" applyAlignment="1" applyFont="1" applyNumberFormat="1">
      <alignment vertical="top" wrapText="1"/>
    </xf>
    <xf borderId="0" fillId="0" fontId="2" numFmtId="164" xfId="0" applyAlignment="1" applyBorder="1" applyFont="1" applyNumberFormat="1">
      <alignment horizontal="right" wrapText="1"/>
    </xf>
    <xf borderId="0" fillId="3" fontId="1" numFmtId="164" xfId="0" applyAlignment="1" applyFont="1" applyNumberFormat="1">
      <alignment horizontal="right"/>
    </xf>
    <xf borderId="0" fillId="0" fontId="1" numFmtId="164" xfId="0" applyAlignment="1" applyFont="1" applyNumberFormat="1">
      <alignment horizontal="right" vertical="top"/>
    </xf>
    <xf borderId="0" fillId="0" fontId="1" numFmtId="164" xfId="0" applyAlignment="1" applyFont="1" applyNumberFormat="1">
      <alignment horizontal="right" vertical="top"/>
    </xf>
    <xf borderId="0" fillId="0" fontId="1" numFmtId="0" xfId="0" applyAlignment="1" applyFont="1">
      <alignment horizontal="right" vertical="top"/>
    </xf>
    <xf borderId="0" fillId="0" fontId="17" numFmtId="164" xfId="0" applyAlignment="1" applyFont="1" applyNumberFormat="1">
      <alignment horizontal="right" vertical="top"/>
    </xf>
    <xf borderId="0" fillId="0" fontId="1" numFmtId="164" xfId="0" applyAlignment="1" applyFont="1" applyNumberFormat="1">
      <alignment horizontal="right"/>
    </xf>
    <xf borderId="0" fillId="6" fontId="2" numFmtId="164" xfId="0" applyAlignment="1" applyFont="1" applyNumberFormat="1">
      <alignment horizontal="right" vertical="top" wrapText="1"/>
    </xf>
    <xf borderId="0" fillId="0" fontId="4" numFmtId="164" xfId="0" applyAlignment="1" applyBorder="1" applyFont="1" applyNumberFormat="1">
      <alignment horizontal="right" wrapText="1"/>
    </xf>
    <xf borderId="0" fillId="0" fontId="4" numFmtId="164" xfId="0" applyAlignment="1" applyFont="1" applyNumberFormat="1">
      <alignment wrapText="1"/>
    </xf>
    <xf borderId="0" fillId="0" fontId="2" numFmtId="164" xfId="0" applyAlignment="1" applyFont="1" applyNumberFormat="1">
      <alignment horizontal="left" vertical="top" wrapText="1"/>
    </xf>
    <xf borderId="0" fillId="3" fontId="2" numFmtId="164" xfId="0" applyAlignment="1" applyFont="1" applyNumberFormat="1">
      <alignment horizontal="right" vertical="top" wrapText="1"/>
    </xf>
    <xf borderId="0" fillId="0" fontId="14" numFmtId="164" xfId="0" applyAlignment="1" applyFont="1" applyNumberFormat="1">
      <alignment horizontal="left" vertical="top" wrapText="1"/>
    </xf>
    <xf borderId="0" fillId="0" fontId="7" numFmtId="0" xfId="0" applyAlignment="1" applyFont="1">
      <alignment vertical="top" wrapText="1"/>
    </xf>
    <xf borderId="0" fillId="0" fontId="7" numFmtId="0" xfId="0" applyAlignment="1" applyFont="1">
      <alignment vertical="top"/>
    </xf>
    <xf borderId="0" fillId="0" fontId="7" numFmtId="0" xfId="0" applyAlignment="1" applyFont="1">
      <alignment horizontal="right" vertical="top"/>
    </xf>
    <xf borderId="0" fillId="0" fontId="21" numFmtId="0" xfId="0" applyAlignment="1" applyFont="1">
      <alignment vertical="top"/>
    </xf>
    <xf borderId="0" fillId="0" fontId="22" numFmtId="0" xfId="0" applyAlignment="1" applyFont="1">
      <alignment/>
    </xf>
    <xf borderId="0" fillId="0" fontId="22" numFmtId="0" xfId="0" applyAlignment="1" applyFont="1">
      <alignment/>
    </xf>
    <xf borderId="0" fillId="3" fontId="2" numFmtId="164" xfId="0" applyAlignment="1" applyFont="1" applyNumberFormat="1">
      <alignment horizontal="right"/>
    </xf>
    <xf borderId="0" fillId="0" fontId="2" numFmtId="165" xfId="0" applyAlignment="1" applyFont="1" applyNumberFormat="1">
      <alignment horizontal="right" vertical="top" wrapText="1"/>
    </xf>
    <xf borderId="0" fillId="3" fontId="8" numFmtId="164" xfId="0" applyFont="1" applyNumberFormat="1"/>
    <xf borderId="0" fillId="0" fontId="4" numFmtId="164" xfId="0" applyAlignment="1" applyFont="1" applyNumberFormat="1">
      <alignment vertical="top" wrapText="1"/>
    </xf>
    <xf borderId="0" fillId="0" fontId="4" numFmtId="164" xfId="0" applyAlignment="1" applyFont="1" applyNumberFormat="1">
      <alignment horizontal="right" vertical="top" wrapText="1"/>
    </xf>
    <xf borderId="0" fillId="0" fontId="22" numFmtId="0" xfId="0" applyAlignment="1" applyFont="1">
      <alignment horizontal="right"/>
    </xf>
    <xf borderId="0" fillId="3" fontId="4" numFmtId="164" xfId="0" applyAlignment="1" applyFont="1" applyNumberFormat="1">
      <alignment horizontal="right" vertical="top" wrapText="1"/>
    </xf>
    <xf borderId="0" fillId="3" fontId="4" numFmtId="164" xfId="0" applyAlignment="1" applyFont="1" applyNumberFormat="1">
      <alignment horizontal="right" vertical="top" wrapText="1"/>
    </xf>
    <xf borderId="0" fillId="0" fontId="1" numFmtId="164" xfId="0" applyAlignment="1" applyFont="1" applyNumberFormat="1">
      <alignment horizontal="left" vertical="top" wrapText="1"/>
    </xf>
    <xf borderId="0" fillId="0" fontId="2" numFmtId="164" xfId="0" applyAlignment="1" applyBorder="1" applyFont="1" applyNumberFormat="1">
      <alignment horizontal="right" vertical="top" wrapText="1"/>
    </xf>
    <xf borderId="0" fillId="0" fontId="4" numFmtId="164" xfId="0" applyAlignment="1" applyFont="1" applyNumberFormat="1">
      <alignment horizontal="right" vertical="top"/>
    </xf>
    <xf borderId="0" fillId="0" fontId="3" numFmtId="164" xfId="0" applyAlignment="1" applyFont="1" applyNumberFormat="1">
      <alignment horizontal="left" vertical="top"/>
    </xf>
    <xf borderId="0" fillId="0" fontId="2" numFmtId="164" xfId="0" applyAlignment="1" applyFont="1" applyNumberFormat="1">
      <alignment horizontal="right" vertical="top"/>
    </xf>
    <xf borderId="0" fillId="0" fontId="4" numFmtId="0" xfId="0" applyAlignment="1" applyFont="1">
      <alignment horizontal="left" vertical="top"/>
    </xf>
    <xf borderId="0" fillId="0" fontId="2" numFmtId="164" xfId="0" applyAlignment="1" applyFont="1" applyNumberFormat="1">
      <alignment horizontal="left" vertical="top"/>
    </xf>
    <xf borderId="0" fillId="0" fontId="2" numFmtId="164" xfId="0" applyAlignment="1" applyFont="1" applyNumberFormat="1">
      <alignment horizontal="right"/>
    </xf>
    <xf borderId="0" fillId="0" fontId="1" numFmtId="0" xfId="0" applyAlignment="1" applyFont="1">
      <alignment vertical="top" wrapText="1"/>
    </xf>
    <xf borderId="0" fillId="7" fontId="1" numFmtId="0" xfId="0" applyAlignment="1" applyBorder="1" applyFill="1" applyFont="1">
      <alignment vertical="top" wrapText="1"/>
    </xf>
    <xf borderId="0" fillId="5" fontId="1" numFmtId="0" xfId="0" applyAlignment="1" applyFont="1">
      <alignment vertical="top"/>
    </xf>
    <xf borderId="0" fillId="8" fontId="1" numFmtId="0" xfId="0" applyAlignment="1" applyBorder="1" applyFill="1" applyFont="1">
      <alignment vertical="top" wrapText="1"/>
    </xf>
    <xf borderId="0" fillId="9" fontId="1" numFmtId="0" xfId="0" applyAlignment="1" applyBorder="1" applyFill="1" applyFont="1">
      <alignment vertical="top" wrapText="1"/>
    </xf>
    <xf borderId="0" fillId="0" fontId="1" numFmtId="1" xfId="0" applyAlignment="1" applyFont="1" applyNumberFormat="1">
      <alignment vertical="top"/>
    </xf>
    <xf borderId="0" fillId="0" fontId="1" numFmtId="2" xfId="0" applyAlignment="1" applyFont="1" applyNumberFormat="1">
      <alignment vertical="top"/>
    </xf>
    <xf borderId="0" fillId="7" fontId="1" numFmtId="164" xfId="0" applyAlignment="1" applyFont="1" applyNumberFormat="1">
      <alignment/>
    </xf>
    <xf borderId="0" fillId="7" fontId="1" numFmtId="0" xfId="0" applyAlignment="1" applyFont="1">
      <alignment vertical="top"/>
    </xf>
    <xf borderId="0" fillId="7" fontId="1" numFmtId="164" xfId="0" applyAlignment="1" applyFont="1" applyNumberFormat="1">
      <alignment vertical="top"/>
    </xf>
    <xf borderId="0" fillId="7" fontId="1" numFmtId="0" xfId="0" applyAlignment="1" applyFont="1">
      <alignment/>
    </xf>
    <xf borderId="0" fillId="7" fontId="1" numFmtId="0" xfId="0" applyAlignment="1" applyFont="1">
      <alignment vertical="top"/>
    </xf>
    <xf borderId="0" fillId="8" fontId="1" numFmtId="0" xfId="0" applyAlignment="1" applyFont="1">
      <alignment vertical="top"/>
    </xf>
    <xf borderId="0" fillId="8" fontId="1" numFmtId="0" xfId="0" applyAlignment="1" applyFont="1">
      <alignment/>
    </xf>
    <xf borderId="0" fillId="9" fontId="1" numFmtId="164" xfId="0" applyAlignment="1" applyFont="1" applyNumberFormat="1">
      <alignment vertical="top"/>
    </xf>
    <xf borderId="0" fillId="9" fontId="1" numFmtId="0" xfId="0" applyAlignment="1" applyFont="1">
      <alignment/>
    </xf>
    <xf borderId="0" fillId="9" fontId="1" numFmtId="0" xfId="0" applyAlignment="1" applyFont="1">
      <alignment vertical="top"/>
    </xf>
    <xf borderId="0" fillId="9" fontId="1" numFmtId="164" xfId="0" applyAlignment="1" applyFont="1" applyNumberFormat="1">
      <alignment/>
    </xf>
    <xf borderId="0" fillId="7" fontId="1" numFmtId="0" xfId="0" applyAlignment="1" applyFont="1">
      <alignment/>
    </xf>
    <xf borderId="0" fillId="5" fontId="1" numFmtId="0" xfId="0" applyFont="1"/>
    <xf borderId="0" fillId="0" fontId="1" numFmtId="2" xfId="0" applyFont="1" applyNumberFormat="1"/>
    <xf borderId="0" fillId="7" fontId="1" numFmtId="0" xfId="0" applyBorder="1" applyFont="1"/>
    <xf borderId="0" fillId="8" fontId="1" numFmtId="0" xfId="0" applyBorder="1" applyFont="1"/>
    <xf borderId="0" fillId="8" fontId="1" numFmtId="0" xfId="0" applyAlignment="1" applyBorder="1" applyFont="1">
      <alignment/>
    </xf>
    <xf borderId="0" fillId="9" fontId="1" numFmtId="0" xfId="0" applyBorder="1" applyFont="1"/>
    <xf borderId="0" fillId="9" fontId="1" numFmtId="164" xfId="0" applyBorder="1" applyFont="1" applyNumberFormat="1"/>
    <xf borderId="0" fillId="9" fontId="1" numFmtId="0" xfId="0" applyAlignment="1" applyBorder="1" applyFont="1">
      <alignment/>
    </xf>
    <xf borderId="0" fillId="8" fontId="1" numFmtId="164" xfId="0" applyBorder="1" applyFont="1" applyNumberFormat="1"/>
    <xf borderId="0" fillId="0" fontId="4" numFmtId="164" xfId="0" applyAlignment="1" applyFont="1" applyNumberFormat="1">
      <alignment horizontal="left" vertical="top" wrapText="1"/>
    </xf>
    <xf borderId="0" fillId="8" fontId="1" numFmtId="164" xfId="0" applyAlignment="1" applyFont="1" applyNumberFormat="1">
      <alignment/>
    </xf>
    <xf borderId="0" fillId="9" fontId="2" numFmtId="164" xfId="0" applyBorder="1" applyFont="1" applyNumberFormat="1"/>
    <xf borderId="0" fillId="7" fontId="1" numFmtId="164" xfId="0" applyBorder="1" applyFont="1" applyNumberFormat="1"/>
    <xf borderId="0" fillId="0" fontId="20" numFmtId="164" xfId="0" applyAlignment="1" applyFont="1" applyNumberFormat="1">
      <alignment horizontal="right" vertical="top"/>
    </xf>
    <xf borderId="0" fillId="5" fontId="1" numFmtId="0" xfId="0" applyFont="1"/>
    <xf borderId="0" fillId="0" fontId="3" numFmtId="164" xfId="0" applyAlignment="1" applyFont="1" applyNumberFormat="1">
      <alignment horizontal="right" vertical="top"/>
    </xf>
    <xf borderId="0" fillId="0" fontId="1" numFmtId="0" xfId="0" applyFont="1"/>
    <xf borderId="0" fillId="0" fontId="23" numFmtId="0" xfId="0" applyAlignment="1" applyFont="1">
      <alignment vertical="top" wrapText="1"/>
    </xf>
    <xf borderId="0" fillId="0" fontId="23" numFmtId="0" xfId="0" applyFont="1"/>
    <xf borderId="0" fillId="5" fontId="23" numFmtId="0" xfId="0" applyFont="1"/>
    <xf borderId="0" fillId="0" fontId="24" numFmtId="0" xfId="0" applyFont="1"/>
    <xf borderId="0" fillId="0" fontId="23" numFmtId="0" xfId="0" applyAlignment="1" applyFont="1">
      <alignment vertical="top" wrapText="1"/>
    </xf>
    <xf borderId="0" fillId="0" fontId="23" numFmtId="164" xfId="0" applyFont="1" applyNumberFormat="1"/>
    <xf borderId="0" fillId="0" fontId="10" numFmtId="164" xfId="0" applyAlignment="1" applyFont="1" applyNumberFormat="1">
      <alignment horizontal="left" vertical="top" wrapText="1"/>
    </xf>
    <xf borderId="0" fillId="0" fontId="5" numFmtId="164" xfId="0" applyAlignment="1" applyFont="1" applyNumberFormat="1">
      <alignment horizontal="right" vertical="top"/>
    </xf>
    <xf borderId="0" fillId="0" fontId="25" numFmtId="164" xfId="0" applyAlignment="1" applyFont="1" applyNumberFormat="1">
      <alignment/>
    </xf>
    <xf borderId="0" fillId="0" fontId="26" numFmtId="164" xfId="0" applyAlignment="1" applyFont="1" applyNumberFormat="1">
      <alignment horizontal="right"/>
    </xf>
    <xf borderId="0" fillId="0" fontId="6" numFmtId="0" xfId="0" applyAlignment="1" applyFont="1">
      <alignment horizontal="right"/>
    </xf>
    <xf borderId="0" fillId="0" fontId="2" numFmtId="164" xfId="0" applyAlignment="1" applyFont="1" applyNumberFormat="1">
      <alignment horizontal="left"/>
    </xf>
    <xf borderId="0" fillId="0" fontId="27" numFmtId="164" xfId="0" applyAlignment="1" applyFont="1" applyNumberFormat="1">
      <alignment horizontal="right"/>
    </xf>
    <xf borderId="0" fillId="0" fontId="28" numFmtId="164" xfId="0" applyAlignment="1" applyFont="1" applyNumberFormat="1">
      <alignment horizontal="right"/>
    </xf>
    <xf borderId="0" fillId="0" fontId="2" numFmtId="164" xfId="0" applyAlignment="1" applyFont="1" applyNumberFormat="1">
      <alignment horizontal="right"/>
    </xf>
    <xf borderId="0" fillId="0" fontId="29" numFmtId="164" xfId="0" applyAlignment="1" applyFont="1" applyNumberFormat="1">
      <alignment horizontal="right"/>
    </xf>
    <xf borderId="0" fillId="0" fontId="30" numFmtId="164" xfId="0" applyAlignment="1" applyFont="1" applyNumberFormat="1">
      <alignment/>
    </xf>
    <xf borderId="0" fillId="0" fontId="31" numFmtId="164" xfId="0" applyAlignment="1" applyFont="1" applyNumberFormat="1">
      <alignment vertical="top" wrapText="1"/>
    </xf>
    <xf borderId="0" fillId="0" fontId="31" numFmtId="164" xfId="0" applyAlignment="1" applyFont="1" applyNumberFormat="1">
      <alignment horizontal="right" vertical="top" wrapText="1"/>
    </xf>
    <xf borderId="0" fillId="0" fontId="22" numFmtId="164" xfId="0" applyAlignment="1" applyFont="1" applyNumberFormat="1">
      <alignment/>
    </xf>
    <xf borderId="0" fillId="0" fontId="2" numFmtId="164" xfId="0" applyAlignment="1" applyBorder="1" applyFont="1" applyNumberFormat="1">
      <alignment horizontal="right" vertical="top"/>
    </xf>
    <xf borderId="0" fillId="0" fontId="27" numFmtId="165" xfId="0" applyAlignment="1" applyFont="1" applyNumberFormat="1">
      <alignment horizontal="right"/>
    </xf>
    <xf borderId="0" fillId="0" fontId="27" numFmtId="164" xfId="0" applyAlignment="1" applyFont="1" applyNumberFormat="1">
      <alignment horizontal="right"/>
    </xf>
    <xf borderId="0" fillId="0" fontId="1" numFmtId="164" xfId="0" applyAlignment="1" applyFont="1" applyNumberFormat="1">
      <alignment/>
    </xf>
    <xf borderId="0" fillId="0" fontId="1" numFmtId="164" xfId="0" applyAlignment="1" applyFont="1" applyNumberFormat="1">
      <alignment horizontal="right"/>
    </xf>
    <xf borderId="0" fillId="0" fontId="1" numFmtId="164" xfId="0" applyAlignment="1" applyFont="1" applyNumberFormat="1">
      <alignment horizontal="right"/>
    </xf>
    <xf borderId="0" fillId="0" fontId="32" numFmtId="164" xfId="0" applyAlignment="1" applyFont="1" applyNumberFormat="1">
      <alignment horizontal="right" vertical="top"/>
    </xf>
    <xf borderId="0" fillId="0" fontId="2" numFmtId="0" xfId="0" applyAlignment="1" applyFont="1">
      <alignment vertical="top" wrapText="1"/>
    </xf>
    <xf borderId="0" fillId="0" fontId="2" numFmtId="0" xfId="0" applyAlignment="1" applyBorder="1" applyFont="1">
      <alignment horizontal="right" vertical="top" wrapText="1"/>
    </xf>
    <xf borderId="0" fillId="0" fontId="30" numFmtId="164" xfId="0" applyAlignment="1" applyFont="1" applyNumberFormat="1">
      <alignment horizontal="right"/>
    </xf>
    <xf borderId="0" fillId="0" fontId="1" numFmtId="164" xfId="0" applyAlignment="1" applyFont="1" applyNumberFormat="1">
      <alignment horizontal="right" vertical="top"/>
    </xf>
    <xf borderId="0" fillId="0" fontId="2" numFmtId="167" xfId="0" applyAlignment="1" applyBorder="1" applyFont="1" applyNumberFormat="1">
      <alignment horizontal="right" vertical="top" wrapText="1"/>
    </xf>
    <xf borderId="0" fillId="0" fontId="4" numFmtId="164" xfId="0" applyAlignment="1" applyBorder="1" applyFont="1" applyNumberFormat="1">
      <alignment horizontal="right"/>
    </xf>
    <xf borderId="0" fillId="0" fontId="1" numFmtId="0" xfId="0" applyAlignment="1" applyBorder="1" applyFont="1">
      <alignment horizontal="right" vertical="top" wrapText="1"/>
    </xf>
    <xf borderId="0" fillId="0" fontId="29" numFmtId="0" xfId="0" applyAlignment="1" applyFont="1">
      <alignment horizontal="right" vertical="top" wrapText="1"/>
    </xf>
    <xf borderId="0" fillId="0" fontId="1" numFmtId="0" xfId="0" applyAlignment="1" applyFont="1">
      <alignment horizontal="right" vertical="top" wrapText="1"/>
    </xf>
    <xf borderId="0" fillId="0" fontId="2" numFmtId="167" xfId="0" applyAlignment="1" applyFont="1" applyNumberFormat="1">
      <alignment horizontal="right" vertical="top" wrapText="1"/>
    </xf>
    <xf borderId="0" fillId="0" fontId="2" numFmtId="164" xfId="0" applyAlignment="1" applyBorder="1" applyFont="1" applyNumberFormat="1">
      <alignment horizontal="right" vertical="top" wrapText="1"/>
    </xf>
    <xf borderId="0" fillId="0" fontId="2" numFmtId="3" xfId="0" applyAlignment="1" applyFont="1" applyNumberFormat="1">
      <alignment horizontal="right" vertical="top" wrapText="1"/>
    </xf>
    <xf borderId="0" fillId="0" fontId="4" numFmtId="164" xfId="0" applyAlignment="1" applyFont="1" applyNumberFormat="1">
      <alignment horizontal="left"/>
    </xf>
    <xf borderId="0" fillId="0" fontId="29" numFmtId="164" xfId="0" applyAlignment="1" applyFont="1" applyNumberFormat="1">
      <alignment horizontal="right" vertical="top" wrapText="1"/>
    </xf>
    <xf borderId="0" fillId="0" fontId="3" numFmtId="0" xfId="0" applyAlignment="1" applyFont="1">
      <alignment/>
    </xf>
    <xf borderId="0" fillId="0" fontId="1" numFmtId="164" xfId="0" applyFont="1" applyNumberFormat="1"/>
    <xf borderId="0" fillId="0" fontId="1" numFmtId="3" xfId="0" applyAlignment="1" applyFont="1" applyNumberFormat="1">
      <alignment/>
    </xf>
    <xf borderId="0" fillId="0" fontId="2" numFmtId="0" xfId="0" applyAlignment="1" applyFont="1">
      <alignment vertical="top" wrapText="1"/>
    </xf>
    <xf borderId="0" fillId="0" fontId="1" numFmtId="0" xfId="0" applyAlignment="1" applyFont="1">
      <alignment/>
    </xf>
    <xf borderId="0" fillId="0" fontId="3" numFmtId="164" xfId="0" applyAlignment="1" applyFont="1" applyNumberFormat="1">
      <alignment horizontal="right" vertical="top" wrapText="1"/>
    </xf>
    <xf borderId="0" fillId="0" fontId="1" numFmtId="0" xfId="0" applyAlignment="1" applyFont="1">
      <alignment horizontal="right" vertical="top" wrapText="1"/>
    </xf>
    <xf borderId="0" fillId="0" fontId="2" numFmtId="0" xfId="0" applyAlignment="1" applyFont="1">
      <alignment horizontal="right" vertical="top" wrapText="1"/>
    </xf>
    <xf borderId="0" fillId="0" fontId="4" numFmtId="0" xfId="0" applyAlignment="1" applyFont="1">
      <alignment vertical="top" wrapText="1"/>
    </xf>
    <xf borderId="0" fillId="0" fontId="4" numFmtId="164" xfId="0" applyAlignment="1" applyBorder="1" applyFont="1" applyNumberFormat="1">
      <alignment horizontal="right" vertical="top" wrapText="1"/>
    </xf>
    <xf borderId="0" fillId="0" fontId="4" numFmtId="164" xfId="0" applyAlignment="1" applyFont="1" applyNumberFormat="1">
      <alignment horizontal="right" vertical="top"/>
    </xf>
    <xf borderId="0" fillId="0" fontId="1" numFmtId="164" xfId="0" applyAlignment="1" applyBorder="1" applyFont="1" applyNumberFormat="1">
      <alignment horizontal="right" vertical="top" wrapText="1"/>
    </xf>
    <xf borderId="0" fillId="0" fontId="1" numFmtId="164" xfId="0" applyAlignment="1" applyBorder="1" applyFont="1" applyNumberFormat="1">
      <alignment horizontal="right" vertical="top" wrapText="1"/>
    </xf>
    <xf borderId="0" fillId="0" fontId="2" numFmtId="0" xfId="0" applyAlignment="1" applyFont="1">
      <alignment horizontal="right"/>
    </xf>
    <xf borderId="0" fillId="0" fontId="1" numFmtId="1" xfId="0" applyAlignment="1" applyFont="1" applyNumberFormat="1">
      <alignment horizontal="right"/>
    </xf>
    <xf borderId="0" fillId="0" fontId="33" numFmtId="164" xfId="0" applyAlignment="1" applyFont="1" applyNumberFormat="1">
      <alignment horizontal="right" vertical="top" wrapText="1"/>
    </xf>
    <xf borderId="0" fillId="0" fontId="24" numFmtId="0" xfId="0" applyFont="1"/>
    <xf borderId="0" fillId="0" fontId="34" numFmtId="0" xfId="0" applyFont="1"/>
    <xf borderId="0" fillId="0" fontId="24" numFmtId="4" xfId="0" applyFont="1" applyNumberFormat="1"/>
    <xf borderId="0" fillId="0" fontId="24" numFmtId="3" xfId="0" applyFont="1" applyNumberFormat="1"/>
    <xf borderId="0" fillId="0" fontId="24" numFmtId="167" xfId="0" applyFont="1" applyNumberFormat="1"/>
    <xf borderId="0" fillId="0" fontId="35" numFmtId="167" xfId="0" applyFont="1" applyNumberFormat="1"/>
    <xf borderId="0" fillId="0" fontId="24" numFmtId="164" xfId="0" applyFont="1" applyNumberFormat="1"/>
    <xf borderId="0" fillId="0" fontId="24" numFmtId="0" xfId="0" applyFont="1"/>
    <xf borderId="0" fillId="0" fontId="34" numFmtId="167" xfId="0" applyFont="1" applyNumberFormat="1"/>
    <xf borderId="0" fillId="0" fontId="34" numFmtId="3" xfId="0" applyFont="1" applyNumberFormat="1"/>
    <xf borderId="0" fillId="0" fontId="34" numFmtId="164" xfId="0" applyFont="1" applyNumberFormat="1"/>
    <xf borderId="0" fillId="0" fontId="2" numFmtId="0" xfId="0" applyAlignment="1" applyFont="1">
      <alignment/>
    </xf>
    <xf borderId="7" fillId="0" fontId="4" numFmtId="0" xfId="0" applyAlignment="1" applyBorder="1" applyFont="1">
      <alignment/>
    </xf>
    <xf borderId="7" fillId="0" fontId="11" numFmtId="0" xfId="0" applyBorder="1" applyFont="1"/>
    <xf borderId="0" fillId="0" fontId="1" numFmtId="0" xfId="0" applyAlignment="1" applyFont="1">
      <alignment/>
    </xf>
    <xf borderId="0" fillId="0" fontId="3" numFmtId="0" xfId="0" applyAlignment="1" applyFont="1">
      <alignment horizontal="center"/>
    </xf>
    <xf borderId="0" fillId="0" fontId="3" numFmtId="0" xfId="0" applyAlignment="1" applyFont="1">
      <alignment horizontal="center"/>
    </xf>
    <xf borderId="0" fillId="0" fontId="3" numFmtId="0" xfId="0" applyAlignment="1" applyFont="1">
      <alignment horizontal="center"/>
    </xf>
    <xf borderId="0" fillId="0" fontId="1" numFmtId="0" xfId="0" applyAlignment="1" applyFont="1">
      <alignment horizontal="center"/>
    </xf>
    <xf borderId="0" fillId="0" fontId="1" numFmtId="0" xfId="0" applyAlignment="1" applyFont="1">
      <alignment/>
    </xf>
    <xf borderId="0" fillId="0" fontId="1" numFmtId="0" xfId="0" applyAlignment="1" applyFont="1">
      <alignment horizontal="center" vertical="top" wrapText="1"/>
    </xf>
    <xf borderId="0" fillId="0" fontId="1" numFmtId="164" xfId="0" applyAlignment="1" applyFont="1" applyNumberFormat="1">
      <alignment horizontal="center" vertical="top" wrapText="1"/>
    </xf>
    <xf borderId="0" fillId="0" fontId="2" numFmtId="0" xfId="0" applyAlignment="1" applyFont="1">
      <alignment/>
    </xf>
    <xf borderId="0" fillId="0" fontId="1" numFmtId="2" xfId="0" applyAlignment="1" applyFont="1" applyNumberFormat="1">
      <alignment/>
    </xf>
    <xf borderId="0" fillId="0" fontId="11" numFmtId="0" xfId="0" applyAlignment="1" applyFont="1">
      <alignment/>
    </xf>
    <xf borderId="0" fillId="5" fontId="2" numFmtId="0" xfId="0" applyAlignment="1" applyFont="1">
      <alignment/>
    </xf>
    <xf borderId="0" fillId="5" fontId="2" numFmtId="0" xfId="0" applyAlignment="1" applyFont="1">
      <alignment horizontal="right"/>
    </xf>
    <xf borderId="0" fillId="5" fontId="2" numFmtId="164" xfId="0" applyAlignment="1" applyFont="1" applyNumberFormat="1">
      <alignment horizontal="right"/>
    </xf>
    <xf borderId="0" fillId="0" fontId="1" numFmtId="0" xfId="0" applyAlignment="1" applyFont="1">
      <alignment wrapText="1"/>
    </xf>
    <xf borderId="0" fillId="0" fontId="1" numFmtId="0" xfId="0" applyAlignment="1" applyFont="1">
      <alignment vertical="top"/>
    </xf>
    <xf borderId="0" fillId="0" fontId="1" numFmtId="0" xfId="0" applyAlignment="1" applyFont="1">
      <alignment vertical="top"/>
    </xf>
    <xf borderId="0" fillId="0" fontId="1" numFmtId="0" xfId="0" applyAlignment="1" applyFont="1">
      <alignment wrapText="1"/>
    </xf>
    <xf borderId="0" fillId="0" fontId="3" numFmtId="0" xfId="0" applyAlignment="1" applyFont="1">
      <alignment horizontal="right" vertical="top"/>
    </xf>
    <xf borderId="0" fillId="0" fontId="3" numFmtId="0" xfId="0" applyAlignment="1" applyFont="1">
      <alignment horizontal="right" vertical="top"/>
    </xf>
    <xf borderId="0" fillId="0" fontId="3" numFmtId="0" xfId="0" applyAlignment="1" applyFont="1">
      <alignment horizontal="right" vertical="top"/>
    </xf>
    <xf borderId="0" fillId="0" fontId="1" numFmtId="0" xfId="0" applyAlignment="1" applyFont="1">
      <alignment horizontal="right"/>
    </xf>
    <xf borderId="0" fillId="0" fontId="4" numFmtId="0" xfId="0" applyAlignment="1" applyFont="1">
      <alignment horizontal="left" vertical="top"/>
    </xf>
    <xf borderId="0" fillId="0" fontId="1" numFmtId="0" xfId="0" applyAlignment="1" applyFont="1">
      <alignment/>
    </xf>
    <xf borderId="0" fillId="0" fontId="0" numFmtId="0" xfId="0" applyFont="1"/>
    <xf borderId="0" fillId="0" fontId="3" numFmtId="164" xfId="0" applyAlignment="1" applyFont="1" applyNumberFormat="1">
      <alignment/>
    </xf>
    <xf borderId="0" fillId="0" fontId="36" numFmtId="0" xfId="0" applyFont="1"/>
    <xf borderId="0" fillId="0" fontId="3" numFmtId="0" xfId="0" applyAlignment="1" applyFont="1">
      <alignment vertical="top" wrapText="1"/>
    </xf>
    <xf borderId="0" fillId="0" fontId="3" numFmtId="0" xfId="0" applyAlignment="1" applyFont="1">
      <alignment horizontal="center" vertical="top" wrapText="1"/>
    </xf>
    <xf borderId="0" fillId="0" fontId="3" numFmtId="0" xfId="0" applyAlignment="1" applyFont="1">
      <alignment horizontal="center" wrapText="1"/>
    </xf>
    <xf borderId="0" fillId="3" fontId="4" numFmtId="0" xfId="0" applyAlignment="1" applyFont="1">
      <alignment horizontal="center" vertical="top"/>
    </xf>
    <xf borderId="0" fillId="0" fontId="2" numFmtId="0" xfId="0" applyAlignment="1" applyFont="1">
      <alignment/>
    </xf>
    <xf borderId="0" fillId="0" fontId="0" numFmtId="0" xfId="0" applyAlignment="1" applyFont="1">
      <alignment/>
    </xf>
    <xf borderId="0" fillId="0" fontId="3" numFmtId="0" xfId="0" applyAlignment="1" applyFont="1">
      <alignment/>
    </xf>
    <xf borderId="0" fillId="0" fontId="3" numFmtId="0" xfId="0" applyAlignment="1" applyFont="1">
      <alignment vertical="top" wrapText="1"/>
    </xf>
    <xf borderId="0" fillId="0" fontId="3" numFmtId="0" xfId="0" applyAlignment="1" applyFont="1">
      <alignment horizontal="left" vertical="top" wrapText="1"/>
    </xf>
    <xf borderId="0" fillId="0" fontId="3" numFmtId="0" xfId="0" applyAlignment="1" applyFont="1">
      <alignment horizontal="left" vertical="top" wrapText="1"/>
    </xf>
    <xf borderId="0" fillId="3" fontId="4" numFmtId="0" xfId="0" applyAlignment="1" applyFont="1">
      <alignment horizontal="left" vertical="top"/>
    </xf>
    <xf borderId="0" fillId="3" fontId="1" numFmtId="164" xfId="0" applyFont="1" applyNumberFormat="1"/>
    <xf borderId="0" fillId="3" fontId="2" numFmtId="164" xfId="0" applyAlignment="1" applyFont="1" applyNumberFormat="1">
      <alignment horizontal="left"/>
    </xf>
    <xf borderId="0" fillId="0" fontId="37" numFmtId="164" xfId="0" applyFont="1" applyNumberFormat="1"/>
    <xf borderId="0" fillId="0" fontId="6" numFmtId="0" xfId="0" applyFont="1"/>
    <xf borderId="0" fillId="0" fontId="27" numFmtId="164" xfId="0" applyAlignment="1" applyFont="1" applyNumberFormat="1">
      <alignment horizontal="right" vertical="center"/>
    </xf>
    <xf borderId="0" fillId="0" fontId="27" numFmtId="164" xfId="0" applyFont="1" applyNumberFormat="1"/>
    <xf borderId="0" fillId="0" fontId="27" numFmtId="164" xfId="0" applyAlignment="1" applyBorder="1" applyFont="1" applyNumberFormat="1">
      <alignment/>
    </xf>
    <xf borderId="0" fillId="3" fontId="1" numFmtId="164" xfId="0" applyAlignment="1" applyFont="1" applyNumberFormat="1">
      <alignment horizontal="left"/>
    </xf>
    <xf borderId="0" fillId="0" fontId="27" numFmtId="164" xfId="0" applyAlignment="1" applyFont="1" applyNumberFormat="1">
      <alignment vertical="top" wrapText="1"/>
    </xf>
    <xf borderId="0" fillId="3" fontId="2" numFmtId="164" xfId="0" applyFont="1" applyNumberFormat="1"/>
    <xf borderId="0" fillId="0" fontId="38" numFmtId="164" xfId="0" applyAlignment="1" applyFont="1" applyNumberFormat="1">
      <alignment/>
    </xf>
    <xf borderId="0" fillId="0" fontId="27" numFmtId="166" xfId="0" applyAlignment="1" applyFont="1" applyNumberFormat="1">
      <alignment/>
    </xf>
    <xf borderId="0" fillId="0" fontId="27" numFmtId="164" xfId="0" applyAlignment="1" applyFont="1" applyNumberFormat="1">
      <alignment/>
    </xf>
    <xf borderId="0" fillId="0" fontId="11" numFmtId="164" xfId="0" applyFont="1" applyNumberFormat="1"/>
    <xf borderId="0" fillId="0" fontId="11" numFmtId="164" xfId="0" applyAlignment="1" applyFont="1" applyNumberFormat="1">
      <alignment vertical="top"/>
    </xf>
    <xf borderId="0" fillId="3" fontId="2" numFmtId="4" xfId="0" applyAlignment="1" applyFont="1" applyNumberFormat="1">
      <alignment horizontal="right" vertical="top"/>
    </xf>
    <xf borderId="0" fillId="0" fontId="30" numFmtId="164" xfId="0" applyAlignment="1" applyFont="1" applyNumberFormat="1">
      <alignment/>
    </xf>
    <xf borderId="0" fillId="0" fontId="30" numFmtId="164" xfId="0" applyAlignment="1" applyFont="1" applyNumberFormat="1">
      <alignment horizontal="right"/>
    </xf>
    <xf borderId="0" fillId="0" fontId="6" numFmtId="164" xfId="0" applyAlignment="1" applyFont="1" applyNumberFormat="1">
      <alignment horizontal="right"/>
    </xf>
    <xf borderId="0" fillId="0" fontId="6" numFmtId="164" xfId="0" applyAlignment="1" applyFont="1" applyNumberFormat="1">
      <alignment horizontal="right"/>
    </xf>
    <xf borderId="0" fillId="0" fontId="39" numFmtId="164" xfId="0" applyFont="1" applyNumberFormat="1"/>
    <xf borderId="0" fillId="0" fontId="39" numFmtId="164" xfId="0" applyAlignment="1" applyFont="1" applyNumberFormat="1">
      <alignment/>
    </xf>
    <xf borderId="0" fillId="0" fontId="40" numFmtId="164" xfId="0" applyFont="1" applyNumberFormat="1"/>
    <xf borderId="0" fillId="0" fontId="2" numFmtId="4" xfId="0" applyAlignment="1" applyFont="1" applyNumberFormat="1">
      <alignment horizontal="right" vertical="center"/>
    </xf>
    <xf borderId="0" fillId="0" fontId="26" numFmtId="164" xfId="0" applyFont="1" applyNumberFormat="1"/>
    <xf borderId="8" fillId="0" fontId="1" numFmtId="0" xfId="0" applyAlignment="1" applyBorder="1" applyFont="1">
      <alignment horizontal="right"/>
    </xf>
    <xf borderId="0" fillId="0" fontId="27" numFmtId="0" xfId="0" applyAlignment="1" applyFont="1">
      <alignment horizontal="right"/>
    </xf>
    <xf borderId="7" fillId="0" fontId="1" numFmtId="164" xfId="0" applyAlignment="1" applyBorder="1" applyFont="1" applyNumberFormat="1">
      <alignment/>
    </xf>
    <xf borderId="7" fillId="0" fontId="1" numFmtId="164" xfId="0" applyAlignment="1" applyBorder="1" applyFont="1" applyNumberFormat="1">
      <alignment horizontal="right"/>
    </xf>
    <xf borderId="7" fillId="0" fontId="1" numFmtId="164" xfId="0" applyAlignment="1" applyBorder="1" applyFont="1" applyNumberFormat="1">
      <alignment horizontal="right"/>
    </xf>
    <xf borderId="7" fillId="0" fontId="1" numFmtId="164" xfId="0" applyAlignment="1" applyBorder="1" applyFont="1" applyNumberFormat="1">
      <alignment horizontal="right"/>
    </xf>
    <xf borderId="0" fillId="0" fontId="1" numFmtId="164" xfId="0" applyAlignment="1" applyBorder="1" applyFont="1" applyNumberFormat="1">
      <alignment horizontal="right" vertical="center"/>
    </xf>
    <xf borderId="0" fillId="0" fontId="3" numFmtId="164" xfId="0" applyAlignment="1" applyFont="1" applyNumberFormat="1">
      <alignment horizontal="right" vertical="center"/>
    </xf>
    <xf borderId="0" fillId="0" fontId="1" numFmtId="164" xfId="0" applyAlignment="1" applyBorder="1" applyFont="1" applyNumberFormat="1">
      <alignment horizontal="right" vertical="center"/>
    </xf>
    <xf borderId="0" fillId="0" fontId="2" numFmtId="164" xfId="0" applyAlignment="1" applyBorder="1" applyFont="1" applyNumberFormat="1">
      <alignment horizontal="right" vertical="center"/>
    </xf>
    <xf borderId="0" fillId="0" fontId="2" numFmtId="164" xfId="0" applyAlignment="1" applyBorder="1" applyFont="1" applyNumberFormat="1">
      <alignment horizontal="right" vertical="center"/>
    </xf>
    <xf borderId="0" fillId="0" fontId="1" numFmtId="167" xfId="0" applyAlignment="1" applyFont="1" applyNumberFormat="1">
      <alignment/>
    </xf>
    <xf borderId="0" fillId="0" fontId="24" numFmtId="164" xfId="0" applyFont="1" applyNumberFormat="1"/>
    <xf borderId="9" fillId="0" fontId="2" numFmtId="164" xfId="0" applyAlignment="1" applyBorder="1" applyFont="1" applyNumberFormat="1">
      <alignment horizontal="right" vertical="center"/>
    </xf>
    <xf borderId="0" fillId="0" fontId="1" numFmtId="164" xfId="0" applyFont="1" applyNumberFormat="1"/>
    <xf borderId="4" fillId="0" fontId="1" numFmtId="164" xfId="0" applyBorder="1" applyFont="1" applyNumberFormat="1"/>
    <xf borderId="1" fillId="0" fontId="1" numFmtId="164" xfId="0" applyAlignment="1" applyBorder="1" applyFont="1" applyNumberFormat="1">
      <alignment vertical="center"/>
    </xf>
    <xf borderId="0" fillId="0" fontId="1" numFmtId="164" xfId="0" applyAlignment="1" applyFont="1" applyNumberFormat="1">
      <alignment/>
    </xf>
    <xf borderId="7" fillId="0" fontId="1" numFmtId="164" xfId="0" applyBorder="1" applyFont="1" applyNumberFormat="1"/>
    <xf borderId="8" fillId="0" fontId="1" numFmtId="164" xfId="0" applyAlignment="1" applyBorder="1" applyFont="1" applyNumberFormat="1">
      <alignment/>
    </xf>
    <xf borderId="8" fillId="0" fontId="1" numFmtId="1" xfId="0" applyBorder="1" applyFont="1" applyNumberFormat="1"/>
    <xf borderId="0" fillId="0" fontId="3" numFmtId="164" xfId="0" applyFont="1" applyNumberFormat="1"/>
    <xf borderId="8" fillId="0" fontId="1" numFmtId="164" xfId="0" applyBorder="1" applyFont="1" applyNumberFormat="1"/>
    <xf borderId="7" fillId="0" fontId="1" numFmtId="164" xfId="0" applyAlignment="1" applyBorder="1" applyFont="1" applyNumberFormat="1">
      <alignment horizontal="left"/>
    </xf>
    <xf borderId="0" fillId="0" fontId="1" numFmtId="164" xfId="0" applyAlignment="1" applyFont="1" applyNumberFormat="1">
      <alignment horizontal="left"/>
    </xf>
    <xf borderId="0" fillId="3" fontId="2" numFmtId="0" xfId="0" applyAlignment="1" applyFont="1">
      <alignment horizontal="right" vertical="top"/>
    </xf>
    <xf borderId="0" fillId="0" fontId="41" numFmtId="164" xfId="0" applyAlignment="1" applyFont="1" applyNumberFormat="1">
      <alignment horizontal="right"/>
    </xf>
    <xf borderId="0" fillId="0" fontId="1" numFmtId="0" xfId="0" applyAlignment="1" applyFont="1">
      <alignment horizontal="left" vertical="top"/>
    </xf>
    <xf borderId="0" fillId="3" fontId="2" numFmtId="167" xfId="0" applyAlignment="1" applyFont="1" applyNumberFormat="1">
      <alignment horizontal="right" vertical="top"/>
    </xf>
    <xf borderId="0" fillId="0" fontId="1" numFmtId="0" xfId="0" applyAlignment="1" applyFont="1">
      <alignment horizontal="right" vertical="top"/>
    </xf>
    <xf borderId="0" fillId="0" fontId="41" numFmtId="164" xfId="0" applyAlignment="1" applyBorder="1" applyFont="1" applyNumberFormat="1">
      <alignment/>
    </xf>
    <xf borderId="0" fillId="0" fontId="42" numFmtId="164" xfId="0" applyAlignment="1" applyFont="1" applyNumberFormat="1">
      <alignment/>
    </xf>
    <xf borderId="9" fillId="0" fontId="1" numFmtId="164" xfId="0" applyAlignment="1" applyBorder="1" applyFont="1" applyNumberFormat="1">
      <alignment horizontal="left"/>
    </xf>
    <xf borderId="0" fillId="0" fontId="3" numFmtId="164" xfId="0" applyAlignment="1" applyFont="1" applyNumberFormat="1">
      <alignment horizontal="left"/>
    </xf>
    <xf borderId="7" fillId="0" fontId="2" numFmtId="164" xfId="0" applyBorder="1" applyFont="1" applyNumberFormat="1"/>
    <xf borderId="7" fillId="0" fontId="2" numFmtId="164" xfId="0" applyBorder="1" applyFont="1" applyNumberFormat="1"/>
    <xf borderId="7" fillId="0" fontId="2" numFmtId="164" xfId="0" applyBorder="1" applyFont="1" applyNumberFormat="1"/>
    <xf borderId="8" fillId="0" fontId="1" numFmtId="0" xfId="0" applyAlignment="1" applyBorder="1" applyFont="1">
      <alignment horizontal="right"/>
    </xf>
    <xf borderId="7" fillId="0" fontId="1" numFmtId="4" xfId="0" applyBorder="1" applyFont="1" applyNumberFormat="1"/>
    <xf borderId="7" fillId="0" fontId="1" numFmtId="4" xfId="0" applyBorder="1" applyFont="1" applyNumberFormat="1"/>
    <xf borderId="7" fillId="0" fontId="1" numFmtId="4" xfId="0" applyBorder="1" applyFont="1" applyNumberFormat="1"/>
    <xf borderId="0" fillId="0" fontId="1" numFmtId="4" xfId="0" applyAlignment="1" applyFont="1" applyNumberFormat="1">
      <alignment horizontal="right" vertical="center"/>
    </xf>
    <xf borderId="0" fillId="0" fontId="1" numFmtId="4" xfId="0" applyAlignment="1" applyBorder="1" applyFont="1" applyNumberFormat="1">
      <alignment horizontal="right" vertical="center"/>
    </xf>
    <xf borderId="0" fillId="0" fontId="1" numFmtId="4" xfId="0" applyAlignment="1" applyBorder="1" applyFont="1" applyNumberFormat="1">
      <alignment horizontal="right" vertical="center"/>
    </xf>
    <xf borderId="0" fillId="0" fontId="1" numFmtId="4" xfId="0" applyFont="1" applyNumberFormat="1"/>
    <xf borderId="0" fillId="0" fontId="1" numFmtId="4" xfId="0" applyBorder="1" applyFont="1" applyNumberFormat="1"/>
    <xf borderId="0" fillId="0" fontId="1" numFmtId="4" xfId="0" applyBorder="1" applyFont="1" applyNumberFormat="1"/>
    <xf borderId="0" fillId="0" fontId="1" numFmtId="4" xfId="0" applyFont="1" applyNumberFormat="1"/>
    <xf borderId="0" fillId="0" fontId="40" numFmtId="164" xfId="0" applyAlignment="1" applyFont="1" applyNumberFormat="1">
      <alignment/>
    </xf>
    <xf borderId="9" fillId="0" fontId="2" numFmtId="4" xfId="0" applyAlignment="1" applyBorder="1" applyFont="1" applyNumberFormat="1">
      <alignment horizontal="right" vertical="center"/>
    </xf>
    <xf borderId="0" fillId="0" fontId="2" numFmtId="4" xfId="0" applyAlignment="1" applyFont="1" applyNumberFormat="1">
      <alignment horizontal="right" vertical="center"/>
    </xf>
    <xf borderId="0" fillId="0" fontId="1" numFmtId="164" xfId="0" applyAlignment="1" applyBorder="1" applyFont="1" applyNumberFormat="1">
      <alignment horizontal="right"/>
    </xf>
    <xf borderId="0" fillId="0" fontId="2" numFmtId="164" xfId="0" applyBorder="1" applyFont="1" applyNumberFormat="1"/>
    <xf borderId="0" fillId="0" fontId="1" numFmtId="1" xfId="0" applyFont="1" applyNumberFormat="1"/>
    <xf borderId="0" fillId="0" fontId="1" numFmtId="166" xfId="0" applyFont="1" applyNumberFormat="1"/>
    <xf borderId="0" fillId="3" fontId="2" numFmtId="2" xfId="0" applyAlignment="1" applyFont="1" applyNumberFormat="1">
      <alignment horizontal="left"/>
    </xf>
    <xf borderId="0" fillId="0" fontId="1" numFmtId="164" xfId="0" applyAlignment="1" applyBorder="1" applyFont="1" applyNumberFormat="1">
      <alignment vertical="top" wrapText="1"/>
    </xf>
    <xf borderId="7" fillId="0" fontId="1" numFmtId="164" xfId="0" applyBorder="1" applyFont="1" applyNumberFormat="1"/>
    <xf borderId="7" fillId="0" fontId="1" numFmtId="164" xfId="0" applyBorder="1" applyFont="1" applyNumberFormat="1"/>
    <xf borderId="0" fillId="0" fontId="1" numFmtId="165" xfId="0" applyAlignment="1" applyFont="1" applyNumberFormat="1">
      <alignment/>
    </xf>
    <xf borderId="0" fillId="0" fontId="43" numFmtId="0" xfId="0" applyFont="1"/>
    <xf borderId="0" fillId="0" fontId="43" numFmtId="0" xfId="0" applyAlignment="1" applyFont="1">
      <alignment horizontal="center"/>
    </xf>
    <xf borderId="0" fillId="0" fontId="3" numFmtId="0" xfId="0" applyAlignment="1" applyFont="1">
      <alignment horizontal="center"/>
    </xf>
    <xf borderId="0" fillId="0" fontId="9" numFmtId="0" xfId="0" applyAlignment="1" applyFont="1">
      <alignment horizontal="center"/>
    </xf>
    <xf borderId="0" fillId="0" fontId="44" numFmtId="0" xfId="0" applyAlignment="1" applyFont="1">
      <alignment horizontal="center"/>
    </xf>
    <xf borderId="0" fillId="0" fontId="45" numFmtId="164" xfId="0" applyAlignment="1" applyFont="1" applyNumberFormat="1">
      <alignment horizontal="left" vertical="center"/>
    </xf>
    <xf borderId="0" fillId="0" fontId="45" numFmtId="164" xfId="0" applyAlignment="1" applyFont="1" applyNumberFormat="1">
      <alignment vertical="center"/>
    </xf>
    <xf borderId="0" fillId="10" fontId="1" numFmtId="164" xfId="0" applyFill="1" applyFont="1" applyNumberFormat="1"/>
    <xf borderId="0" fillId="0" fontId="45" numFmtId="3" xfId="0" applyAlignment="1" applyFont="1" applyNumberFormat="1">
      <alignment vertical="center"/>
    </xf>
    <xf borderId="0" fillId="0" fontId="45" numFmtId="3" xfId="0" applyAlignment="1" applyFont="1" applyNumberFormat="1">
      <alignment vertical="top"/>
    </xf>
    <xf borderId="1" fillId="0" fontId="45" numFmtId="1" xfId="0" applyAlignment="1" applyBorder="1" applyFont="1" applyNumberFormat="1">
      <alignment vertical="center"/>
    </xf>
    <xf borderId="1" fillId="0" fontId="45" numFmtId="3" xfId="0" applyAlignment="1" applyBorder="1" applyFont="1" applyNumberFormat="1">
      <alignment vertical="center"/>
    </xf>
    <xf borderId="0" fillId="0" fontId="45" numFmtId="164" xfId="0" applyAlignment="1" applyFont="1" applyNumberFormat="1">
      <alignment horizontal="left" vertical="center"/>
    </xf>
    <xf borderId="1" fillId="0" fontId="45" numFmtId="3" xfId="0" applyAlignment="1" applyBorder="1" applyFont="1" applyNumberFormat="1">
      <alignment vertical="center"/>
    </xf>
    <xf borderId="1" fillId="0" fontId="45" numFmtId="3" xfId="0" applyAlignment="1" applyBorder="1" applyFont="1" applyNumberFormat="1">
      <alignment horizontal="right" vertical="center"/>
    </xf>
    <xf borderId="0" fillId="0" fontId="6" numFmtId="164" xfId="0" applyFont="1" applyNumberFormat="1"/>
    <xf borderId="0" fillId="0" fontId="2" numFmtId="1" xfId="0" applyAlignment="1" applyFont="1" applyNumberFormat="1">
      <alignment horizontal="center"/>
    </xf>
    <xf borderId="0" fillId="0" fontId="4" numFmtId="0" xfId="0" applyAlignment="1" applyFont="1">
      <alignment horizontal="center"/>
    </xf>
    <xf borderId="0" fillId="0" fontId="3" numFmtId="0" xfId="0" applyFont="1"/>
    <xf borderId="0" fillId="0" fontId="6" numFmtId="0" xfId="0" applyAlignment="1" applyFont="1">
      <alignment horizontal="center"/>
    </xf>
    <xf borderId="0" fillId="0" fontId="2" numFmtId="0" xfId="0" applyAlignment="1" applyFont="1">
      <alignment vertical="center"/>
    </xf>
    <xf borderId="0" fillId="0" fontId="1" numFmtId="164" xfId="0" applyAlignment="1" applyFont="1" applyNumberFormat="1">
      <alignment vertical="center"/>
    </xf>
    <xf borderId="0" fillId="0" fontId="1" numFmtId="164" xfId="0" applyAlignment="1" applyFont="1" applyNumberFormat="1">
      <alignment vertical="top"/>
    </xf>
    <xf borderId="0" fillId="0" fontId="1" numFmtId="164" xfId="0" applyAlignment="1" applyFont="1" applyNumberFormat="1">
      <alignment vertical="center"/>
    </xf>
    <xf borderId="0" fillId="0" fontId="1" numFmtId="0" xfId="0" applyAlignment="1" applyFont="1">
      <alignment vertical="center"/>
    </xf>
    <xf borderId="0" fillId="0" fontId="1" numFmtId="0" xfId="0" applyAlignment="1" applyFont="1">
      <alignment vertical="center"/>
    </xf>
    <xf borderId="0" fillId="0" fontId="2" numFmtId="0" xfId="0" applyAlignment="1" applyFont="1">
      <alignment vertical="center"/>
    </xf>
    <xf borderId="0" fillId="0" fontId="3" numFmtId="4" xfId="0" applyFont="1" applyNumberFormat="1"/>
    <xf borderId="0" fillId="0" fontId="4" numFmtId="4" xfId="0" applyAlignment="1" applyFont="1" applyNumberFormat="1">
      <alignment horizontal="right" vertical="center"/>
    </xf>
    <xf borderId="0" fillId="0" fontId="3" numFmtId="0" xfId="0" applyFont="1"/>
    <xf borderId="0" fillId="0" fontId="4" numFmtId="0" xfId="0" applyAlignment="1" applyFont="1">
      <alignment horizontal="right" vertical="center"/>
    </xf>
    <xf borderId="0" fillId="0" fontId="2" numFmtId="2" xfId="0" applyAlignment="1" applyFont="1" applyNumberFormat="1">
      <alignment horizontal="right" vertical="center"/>
    </xf>
    <xf borderId="0" fillId="0" fontId="1" numFmtId="171" xfId="0" applyFont="1" applyNumberFormat="1"/>
    <xf borderId="0" fillId="0" fontId="2" numFmtId="4" xfId="0" applyAlignment="1" applyFont="1" applyNumberFormat="1">
      <alignment horizontal="right" vertical="center"/>
    </xf>
    <xf borderId="0" fillId="0" fontId="3" numFmtId="1" xfId="0" applyAlignment="1" applyFont="1" applyNumberFormat="1">
      <alignment/>
    </xf>
    <xf borderId="0" fillId="0" fontId="1" numFmtId="167" xfId="0" applyFont="1" applyNumberFormat="1"/>
    <xf borderId="0" fillId="0" fontId="2" numFmtId="167" xfId="0" applyAlignment="1" applyFont="1" applyNumberFormat="1">
      <alignment horizontal="right" vertical="center"/>
    </xf>
    <xf borderId="0" fillId="0" fontId="2" numFmtId="167" xfId="0" applyAlignment="1" applyFont="1" applyNumberFormat="1">
      <alignment horizontal="right" vertical="center"/>
    </xf>
    <xf borderId="0" fillId="3" fontId="3" numFmtId="164" xfId="0" applyFont="1" applyNumberFormat="1"/>
    <xf borderId="0" fillId="0" fontId="1" numFmtId="0" xfId="0" applyAlignment="1" applyFont="1">
      <alignment horizontal="right" vertical="center"/>
    </xf>
    <xf borderId="0" fillId="0" fontId="3" numFmtId="0" xfId="0" applyAlignment="1" applyFont="1">
      <alignment horizontal="right" vertical="center"/>
    </xf>
    <xf borderId="10" fillId="0" fontId="25" numFmtId="164" xfId="0" applyAlignment="1" applyBorder="1" applyFont="1" applyNumberFormat="1">
      <alignment/>
    </xf>
    <xf borderId="10" fillId="0" fontId="3" numFmtId="0" xfId="0" applyAlignment="1" applyBorder="1" applyFont="1">
      <alignment horizontal="right" vertical="center"/>
    </xf>
    <xf borderId="10" fillId="0" fontId="3" numFmtId="0" xfId="0" applyAlignment="1" applyBorder="1" applyFont="1">
      <alignment horizontal="right"/>
    </xf>
    <xf borderId="0" fillId="0" fontId="3" numFmtId="164" xfId="0" applyAlignment="1" applyFont="1" applyNumberFormat="1">
      <alignment vertical="top"/>
    </xf>
    <xf borderId="0" fillId="0" fontId="1" numFmtId="1" xfId="0" applyAlignment="1" applyFont="1" applyNumberFormat="1">
      <alignment/>
    </xf>
    <xf borderId="0" fillId="0" fontId="1" numFmtId="164" xfId="0" applyBorder="1" applyFont="1" applyNumberFormat="1"/>
    <xf borderId="0" fillId="0" fontId="1" numFmtId="2" xfId="0" applyFont="1" applyNumberFormat="1"/>
    <xf borderId="9" fillId="0" fontId="7" numFmtId="0" xfId="0" applyAlignment="1" applyBorder="1" applyFont="1">
      <alignment/>
    </xf>
    <xf borderId="9" fillId="0" fontId="11" numFmtId="0" xfId="0" applyBorder="1" applyFont="1"/>
    <xf borderId="7" fillId="0" fontId="22" numFmtId="0" xfId="0" applyAlignment="1" applyBorder="1" applyFont="1">
      <alignment/>
    </xf>
    <xf borderId="11" fillId="0" fontId="11" numFmtId="0" xfId="0" applyBorder="1" applyFont="1"/>
    <xf borderId="7" fillId="0" fontId="22" numFmtId="0" xfId="0" applyAlignment="1" applyBorder="1" applyFont="1">
      <alignment/>
    </xf>
    <xf borderId="12" fillId="0" fontId="22" numFmtId="0" xfId="0" applyAlignment="1" applyBorder="1" applyFont="1">
      <alignment horizontal="right"/>
    </xf>
    <xf borderId="10" fillId="0" fontId="22" numFmtId="0" xfId="0" applyAlignment="1" applyBorder="1" applyFont="1">
      <alignment/>
    </xf>
    <xf borderId="10" fillId="0" fontId="25" numFmtId="164" xfId="0" applyAlignment="1" applyBorder="1" applyFont="1" applyNumberFormat="1">
      <alignment horizontal="left" vertical="center"/>
    </xf>
    <xf borderId="13" fillId="11" fontId="22" numFmtId="0" xfId="0" applyAlignment="1" applyBorder="1" applyFill="1" applyFont="1">
      <alignment/>
    </xf>
    <xf borderId="0" fillId="11" fontId="22" numFmtId="0" xfId="0" applyAlignment="1" applyFont="1">
      <alignment horizontal="right"/>
    </xf>
    <xf borderId="10" fillId="0" fontId="46" numFmtId="164" xfId="0" applyAlignment="1" applyBorder="1" applyFont="1" applyNumberFormat="1">
      <alignment horizontal="right" vertical="center"/>
    </xf>
    <xf borderId="10" fillId="0" fontId="46" numFmtId="164" xfId="0" applyBorder="1" applyFont="1" applyNumberFormat="1"/>
    <xf borderId="0" fillId="11" fontId="22" numFmtId="0" xfId="0" applyAlignment="1" applyFont="1">
      <alignment/>
    </xf>
    <xf borderId="13" fillId="0" fontId="22" numFmtId="0" xfId="0" applyAlignment="1" applyBorder="1" applyFont="1">
      <alignment/>
    </xf>
    <xf borderId="12" fillId="0" fontId="22" numFmtId="0" xfId="0" applyAlignment="1" applyBorder="1" applyFont="1">
      <alignment/>
    </xf>
    <xf borderId="10" fillId="0" fontId="22" numFmtId="0" xfId="0" applyAlignment="1" applyBorder="1" applyFont="1">
      <alignment/>
    </xf>
    <xf borderId="10" fillId="0" fontId="22" numFmtId="0" xfId="0" applyAlignment="1" applyBorder="1" applyFont="1">
      <alignment horizontal="right"/>
    </xf>
    <xf borderId="14" fillId="0" fontId="22" numFmtId="0" xfId="0" applyAlignment="1" applyBorder="1" applyFont="1">
      <alignment/>
    </xf>
    <xf borderId="9" fillId="0" fontId="22" numFmtId="0" xfId="0" applyAlignment="1" applyBorder="1" applyFont="1">
      <alignment/>
    </xf>
    <xf borderId="14" fillId="0" fontId="22" numFmtId="0" xfId="0" applyAlignment="1" applyBorder="1" applyFont="1">
      <alignment/>
    </xf>
    <xf borderId="9" fillId="12" fontId="22" numFmtId="0" xfId="0" applyAlignment="1" applyBorder="1" applyFill="1" applyFont="1">
      <alignment horizontal="right"/>
    </xf>
    <xf borderId="9" fillId="0" fontId="22" numFmtId="0" xfId="0" applyAlignment="1" applyBorder="1" applyFont="1">
      <alignment horizontal="right"/>
    </xf>
    <xf borderId="9" fillId="12" fontId="22" numFmtId="0" xfId="0" applyAlignment="1" applyBorder="1" applyFont="1">
      <alignment/>
    </xf>
    <xf borderId="0" fillId="13" fontId="22" numFmtId="0" xfId="0" applyAlignment="1" applyFill="1" applyFont="1">
      <alignment/>
    </xf>
    <xf borderId="0" fillId="13" fontId="22" numFmtId="0" xfId="0" applyAlignment="1" applyFont="1">
      <alignment horizontal="right"/>
    </xf>
    <xf borderId="0" fillId="11" fontId="22" numFmtId="0" xfId="0" applyAlignment="1" applyFont="1">
      <alignment/>
    </xf>
    <xf borderId="10" fillId="0" fontId="25" numFmtId="164" xfId="0" applyAlignment="1" applyBorder="1" applyFont="1" applyNumberFormat="1">
      <alignment horizontal="left" vertical="center"/>
    </xf>
    <xf borderId="10" fillId="0" fontId="25" numFmtId="164" xfId="0" applyAlignment="1" applyBorder="1" applyFont="1" applyNumberFormat="1">
      <alignment horizontal="right" vertical="center"/>
    </xf>
    <xf borderId="0" fillId="0" fontId="47" numFmtId="164" xfId="0" applyFont="1" applyNumberFormat="1"/>
    <xf borderId="0" fillId="0" fontId="48" numFmtId="164" xfId="0" applyFont="1" applyNumberFormat="1"/>
    <xf borderId="15" fillId="0" fontId="25" numFmtId="164" xfId="0" applyAlignment="1" applyBorder="1" applyFont="1" applyNumberFormat="1">
      <alignment horizontal="left" vertical="center"/>
    </xf>
    <xf borderId="0" fillId="0" fontId="47" numFmtId="164" xfId="0" applyAlignment="1" applyFont="1" applyNumberFormat="1">
      <alignment horizontal="right"/>
    </xf>
    <xf borderId="16" fillId="0" fontId="25" numFmtId="164" xfId="0" applyAlignment="1" applyBorder="1" applyFont="1" applyNumberFormat="1">
      <alignment horizontal="left" vertical="center"/>
    </xf>
    <xf borderId="16" fillId="0" fontId="1" numFmtId="164" xfId="0" applyBorder="1" applyFont="1" applyNumberFormat="1"/>
    <xf borderId="17" fillId="0" fontId="3" numFmtId="164" xfId="0" applyAlignment="1" applyBorder="1" applyFont="1" applyNumberFormat="1">
      <alignment horizontal="center" vertical="center"/>
    </xf>
    <xf borderId="17" fillId="0" fontId="11" numFmtId="0" xfId="0" applyBorder="1" applyFont="1"/>
    <xf borderId="0" fillId="0" fontId="3" numFmtId="0" xfId="0" applyAlignment="1" applyFont="1">
      <alignment vertical="center"/>
    </xf>
    <xf borderId="7" fillId="0" fontId="3" numFmtId="0" xfId="0" applyAlignment="1" applyBorder="1" applyFont="1">
      <alignment horizontal="right"/>
    </xf>
    <xf borderId="7" fillId="0" fontId="1" numFmtId="0" xfId="0" applyAlignment="1" applyBorder="1" applyFont="1">
      <alignment horizontal="right"/>
    </xf>
    <xf borderId="0" fillId="0" fontId="1" numFmtId="164" xfId="0" applyAlignment="1" applyFont="1" applyNumberFormat="1">
      <alignment vertical="center" wrapText="1"/>
    </xf>
    <xf borderId="0" fillId="0" fontId="48" numFmtId="164" xfId="0" applyBorder="1" applyFont="1" applyNumberFormat="1"/>
    <xf borderId="0" fillId="0" fontId="30" numFmtId="0" xfId="0" applyFont="1"/>
    <xf borderId="0" fillId="0" fontId="1" numFmtId="164" xfId="0" applyAlignment="1" applyFont="1" applyNumberFormat="1">
      <alignment vertical="center" wrapText="1"/>
    </xf>
    <xf borderId="0" fillId="0" fontId="48" numFmtId="164" xfId="0" applyAlignment="1" applyBorder="1" applyFont="1" applyNumberFormat="1">
      <alignment vertical="center"/>
    </xf>
    <xf borderId="0" fillId="0" fontId="48" numFmtId="164" xfId="0" applyAlignment="1" applyFont="1" applyNumberFormat="1">
      <alignment vertical="center"/>
    </xf>
    <xf borderId="10" fillId="0" fontId="3" numFmtId="164" xfId="0" applyAlignment="1" applyBorder="1" applyFont="1" applyNumberFormat="1">
      <alignment horizontal="center" vertical="top"/>
    </xf>
    <xf borderId="10" fillId="0" fontId="11" numFmtId="0" xfId="0" applyBorder="1" applyFont="1"/>
    <xf borderId="10" fillId="0" fontId="1" numFmtId="164" xfId="0" applyBorder="1" applyFont="1" applyNumberFormat="1"/>
    <xf borderId="0" fillId="0" fontId="3" numFmtId="0" xfId="0" applyAlignment="1" applyFont="1">
      <alignment horizontal="left"/>
    </xf>
    <xf borderId="0" fillId="0" fontId="3" numFmtId="2" xfId="0" applyAlignment="1" applyFont="1" applyNumberFormat="1">
      <alignment horizontal="right"/>
    </xf>
    <xf borderId="0" fillId="0" fontId="3" numFmtId="0" xfId="0" applyAlignment="1" applyFont="1">
      <alignment horizontal="center" vertical="top" wrapText="1"/>
    </xf>
    <xf borderId="0" fillId="0" fontId="3" numFmtId="0" xfId="0" applyAlignment="1" applyFont="1">
      <alignment horizontal="left"/>
    </xf>
    <xf borderId="0" fillId="0" fontId="3" numFmtId="2" xfId="0" applyAlignment="1" applyFont="1" applyNumberFormat="1">
      <alignment horizontal="right"/>
    </xf>
    <xf borderId="16" fillId="0" fontId="48" numFmtId="164" xfId="0" applyBorder="1" applyFont="1" applyNumberFormat="1"/>
    <xf borderId="8" fillId="0" fontId="3" numFmtId="164" xfId="0" applyAlignment="1" applyBorder="1" applyFont="1" applyNumberFormat="1">
      <alignment horizontal="left" vertical="center"/>
    </xf>
    <xf borderId="0" fillId="5" fontId="1" numFmtId="164" xfId="0" applyBorder="1" applyFont="1" applyNumberFormat="1"/>
    <xf borderId="0" fillId="0" fontId="25" numFmtId="164" xfId="0" applyAlignment="1" applyFont="1" applyNumberFormat="1">
      <alignment horizontal="left" vertical="center"/>
    </xf>
    <xf borderId="0" fillId="0" fontId="11" numFmtId="172" xfId="0" applyAlignment="1" applyFont="1" applyNumberFormat="1">
      <alignment/>
    </xf>
    <xf borderId="0" fillId="0" fontId="49" numFmtId="164" xfId="0" applyAlignment="1" applyFont="1" applyNumberFormat="1">
      <alignment horizontal="right" wrapText="1"/>
    </xf>
    <xf borderId="0" fillId="0" fontId="49" numFmtId="164" xfId="0" applyAlignment="1" applyFont="1" applyNumberFormat="1">
      <alignment horizontal="right"/>
    </xf>
    <xf borderId="0" fillId="0" fontId="46" numFmtId="164" xfId="0" applyFont="1" applyNumberFormat="1"/>
    <xf borderId="17" fillId="0" fontId="1" numFmtId="164" xfId="0" applyAlignment="1" applyBorder="1" applyFont="1" applyNumberFormat="1">
      <alignment horizontal="left" vertical="center"/>
    </xf>
    <xf borderId="17" fillId="0" fontId="5" numFmtId="164" xfId="0" applyAlignment="1" applyBorder="1" applyFont="1" applyNumberFormat="1">
      <alignment horizontal="center"/>
    </xf>
    <xf borderId="17" fillId="0" fontId="1" numFmtId="164" xfId="0" applyBorder="1" applyFont="1" applyNumberFormat="1"/>
    <xf borderId="0" fillId="0" fontId="3" numFmtId="0" xfId="0" applyAlignment="1" applyFont="1">
      <alignment horizontal="left" vertical="top"/>
    </xf>
    <xf borderId="0" fillId="5" fontId="3" numFmtId="0" xfId="0" applyAlignment="1" applyFont="1">
      <alignment horizontal="left" vertical="top"/>
    </xf>
    <xf borderId="15" fillId="0" fontId="1" numFmtId="164" xfId="0" applyAlignment="1" applyBorder="1" applyFont="1" applyNumberFormat="1">
      <alignment horizontal="left" vertical="center" wrapText="1"/>
    </xf>
    <xf borderId="10" fillId="0" fontId="2" numFmtId="164" xfId="0" applyAlignment="1" applyBorder="1" applyFont="1" applyNumberFormat="1">
      <alignment horizontal="right" vertical="center"/>
    </xf>
    <xf borderId="10" fillId="0" fontId="2" numFmtId="164" xfId="0" applyBorder="1" applyFont="1" applyNumberFormat="1"/>
    <xf borderId="0" fillId="3" fontId="1" numFmtId="164" xfId="0" applyBorder="1" applyFont="1" applyNumberFormat="1"/>
    <xf borderId="16" fillId="0" fontId="1" numFmtId="164" xfId="0" applyAlignment="1" applyBorder="1" applyFont="1" applyNumberFormat="1">
      <alignment horizontal="left" vertical="center"/>
    </xf>
    <xf borderId="16" fillId="0" fontId="1" numFmtId="164" xfId="0" applyBorder="1" applyFont="1" applyNumberFormat="1"/>
    <xf borderId="0" fillId="0" fontId="4" numFmtId="164" xfId="0" applyAlignment="1" applyFont="1" applyNumberFormat="1">
      <alignment horizontal="right" wrapText="1"/>
    </xf>
    <xf borderId="0" fillId="0" fontId="3" numFmtId="164" xfId="0" applyAlignment="1" applyFont="1" applyNumberFormat="1">
      <alignment horizontal="left" vertical="center" wrapText="1"/>
    </xf>
    <xf borderId="0" fillId="0" fontId="34" numFmtId="0" xfId="0" applyAlignment="1" applyFont="1">
      <alignment/>
    </xf>
    <xf borderId="17" fillId="0" fontId="50" numFmtId="0" xfId="0" applyAlignment="1" applyBorder="1" applyFont="1">
      <alignment horizontal="left"/>
    </xf>
    <xf borderId="17" fillId="0" fontId="34" numFmtId="0" xfId="0" applyAlignment="1" applyBorder="1" applyFont="1">
      <alignment horizontal="center"/>
    </xf>
    <xf borderId="18" fillId="0" fontId="34" numFmtId="0" xfId="0" applyBorder="1" applyFont="1"/>
    <xf borderId="0" fillId="0" fontId="24" numFmtId="0" xfId="0" applyAlignment="1" applyFont="1">
      <alignment horizontal="left"/>
    </xf>
    <xf borderId="0" fillId="0" fontId="24" numFmtId="167" xfId="0" applyAlignment="1" applyFont="1" applyNumberFormat="1">
      <alignment horizontal="left"/>
    </xf>
    <xf borderId="0" fillId="0" fontId="24" numFmtId="2" xfId="0" applyFont="1" applyNumberFormat="1"/>
    <xf borderId="0" fillId="0" fontId="1" numFmtId="164" xfId="0" applyAlignment="1" applyFont="1" applyNumberFormat="1">
      <alignment horizontal="left"/>
    </xf>
    <xf borderId="0" fillId="0" fontId="24" numFmtId="164" xfId="0" applyAlignment="1" applyFont="1" applyNumberFormat="1">
      <alignment horizontal="left"/>
    </xf>
    <xf borderId="0" fillId="0" fontId="24" numFmtId="164" xfId="0" applyAlignment="1" applyFont="1" applyNumberFormat="1">
      <alignment vertical="top"/>
    </xf>
    <xf borderId="19" fillId="0" fontId="34" numFmtId="0" xfId="0" applyAlignment="1" applyBorder="1" applyFont="1">
      <alignment horizontal="left"/>
    </xf>
    <xf borderId="0" fillId="0" fontId="18" numFmtId="0" xfId="0" applyFont="1"/>
    <xf borderId="19" fillId="0" fontId="24" numFmtId="167" xfId="0" applyAlignment="1" applyBorder="1" applyFont="1" applyNumberFormat="1">
      <alignment horizontal="left"/>
    </xf>
    <xf borderId="19" fillId="0" fontId="24" numFmtId="167" xfId="0" applyBorder="1" applyFont="1" applyNumberFormat="1"/>
    <xf borderId="19" fillId="0" fontId="24" numFmtId="164" xfId="0" applyBorder="1" applyFont="1" applyNumberFormat="1"/>
    <xf borderId="19" fillId="0" fontId="24" numFmtId="0" xfId="0" applyBorder="1" applyFont="1"/>
    <xf borderId="19" fillId="0" fontId="24" numFmtId="2" xfId="0" applyBorder="1" applyFont="1" applyNumberFormat="1"/>
    <xf borderId="18" fillId="0" fontId="24" numFmtId="0" xfId="0" applyBorder="1" applyFont="1"/>
    <xf borderId="0" fillId="0" fontId="24" numFmtId="0" xfId="0" applyAlignment="1" applyFont="1">
      <alignment vertical="top"/>
    </xf>
    <xf borderId="0" fillId="0" fontId="51" numFmtId="0" xfId="0" applyFont="1"/>
    <xf borderId="0" fillId="3" fontId="1" numFmtId="164" xfId="0" applyAlignment="1" applyBorder="1" applyFont="1" applyNumberFormat="1">
      <alignment/>
    </xf>
    <xf borderId="0" fillId="3" fontId="1" numFmtId="164" xfId="0" applyAlignment="1" applyFont="1" applyNumberFormat="1">
      <alignment/>
    </xf>
    <xf borderId="0" fillId="5" fontId="3" numFmtId="164" xfId="0" applyBorder="1" applyFont="1" applyNumberFormat="1"/>
    <xf borderId="0" fillId="0" fontId="33" numFmtId="3" xfId="0" applyFont="1" applyNumberFormat="1"/>
    <xf borderId="0" fillId="0" fontId="3" numFmtId="167" xfId="0" applyFont="1" applyNumberFormat="1"/>
    <xf borderId="0" fillId="0" fontId="3" numFmtId="167" xfId="0" applyAlignment="1" applyFont="1" applyNumberFormat="1">
      <alignment horizontal="right"/>
    </xf>
    <xf borderId="0" fillId="0" fontId="34" numFmtId="1" xfId="0" applyAlignment="1" applyFont="1" applyNumberFormat="1">
      <alignment vertical="top"/>
    </xf>
    <xf borderId="0" fillId="0" fontId="52" numFmtId="167" xfId="0" applyFont="1" applyNumberFormat="1"/>
    <xf borderId="0" fillId="0" fontId="34" numFmtId="2" xfId="0" applyAlignment="1" applyFont="1" applyNumberFormat="1">
      <alignment vertical="top"/>
    </xf>
    <xf borderId="0" fillId="0" fontId="24" numFmtId="2" xfId="0" applyAlignment="1" applyFont="1" applyNumberFormat="1">
      <alignment vertical="top"/>
    </xf>
    <xf borderId="0" fillId="3" fontId="1" numFmtId="164" xfId="0" applyAlignment="1" applyBorder="1" applyFont="1" applyNumberFormat="1">
      <alignment wrapText="1"/>
    </xf>
    <xf borderId="0" fillId="3" fontId="1" numFmtId="164" xfId="0" applyAlignment="1" applyFont="1" applyNumberFormat="1">
      <alignment wrapText="1"/>
    </xf>
    <xf borderId="0" fillId="3" fontId="3" numFmtId="164" xfId="0" applyBorder="1" applyFont="1" applyNumberFormat="1"/>
    <xf borderId="0" fillId="3" fontId="3" numFmtId="164" xfId="0" applyAlignment="1" applyFont="1" applyNumberFormat="1">
      <alignment/>
    </xf>
    <xf borderId="0" fillId="3" fontId="2" numFmtId="164" xfId="0" applyAlignment="1" applyFont="1" applyNumberFormat="1">
      <alignment/>
    </xf>
    <xf borderId="0" fillId="3" fontId="29" numFmtId="164" xfId="0" applyAlignment="1" applyFont="1" applyNumberFormat="1">
      <alignment/>
    </xf>
    <xf borderId="0" fillId="3" fontId="3" numFmtId="0" xfId="0" applyFont="1"/>
  </cellXfs>
  <cellStyles count="1">
    <cellStyle xfId="0" name="Normal" builtinId="0"/>
  </cellStyles>
  <dxfs count="3">
    <dxf>
      <font/>
      <fill>
        <patternFill patternType="solid">
          <fgColor rgb="FFB7E1CD"/>
          <bgColor rgb="FFB7E1CD"/>
        </patternFill>
      </fill>
      <alignment/>
      <border>
        <left/>
        <right/>
        <top/>
        <bottom/>
      </border>
    </dxf>
    <dxf>
      <font>
        <color rgb="FF0B8043"/>
      </font>
      <fill>
        <patternFill patternType="none"/>
      </fill>
      <alignment/>
      <border>
        <left/>
        <right/>
        <top/>
        <bottom/>
      </border>
    </dxf>
    <dxf>
      <font/>
      <fill>
        <patternFill patternType="solid">
          <fgColor rgb="FFFFFFFF"/>
          <bgColor rgb="FFFFFFFF"/>
        </patternFill>
      </fill>
      <alignment/>
      <border>
        <left/>
        <right/>
        <top/>
        <bottom/>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8.xml"/><Relationship Id="rId22" Type="http://schemas.openxmlformats.org/officeDocument/2006/relationships/worksheet" Target="worksheets/sheet20.xml"/><Relationship Id="rId21" Type="http://schemas.openxmlformats.org/officeDocument/2006/relationships/worksheet" Target="worksheets/sheet19.xml"/><Relationship Id="rId24" Type="http://schemas.openxmlformats.org/officeDocument/2006/relationships/worksheet" Target="worksheets/sheet22.xml"/><Relationship Id="rId23" Type="http://schemas.openxmlformats.org/officeDocument/2006/relationships/worksheet" Target="worksheets/sheet21.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26" Type="http://schemas.openxmlformats.org/officeDocument/2006/relationships/worksheet" Target="worksheets/sheet24.xml"/><Relationship Id="rId25" Type="http://schemas.openxmlformats.org/officeDocument/2006/relationships/worksheet" Target="worksheets/sheet23.xml"/><Relationship Id="rId28" Type="http://schemas.openxmlformats.org/officeDocument/2006/relationships/worksheet" Target="worksheets/sheet26.xml"/><Relationship Id="rId27" Type="http://schemas.openxmlformats.org/officeDocument/2006/relationships/worksheet" Target="worksheets/sheet25.xml"/><Relationship Id="rId5" Type="http://schemas.openxmlformats.org/officeDocument/2006/relationships/worksheet" Target="worksheets/sheet3.xml"/><Relationship Id="rId6" Type="http://schemas.openxmlformats.org/officeDocument/2006/relationships/worksheet" Target="worksheets/sheet4.xml"/><Relationship Id="rId29" Type="http://schemas.openxmlformats.org/officeDocument/2006/relationships/worksheet" Target="worksheets/sheet27.xml"/><Relationship Id="rId7" Type="http://schemas.openxmlformats.org/officeDocument/2006/relationships/worksheet" Target="worksheets/sheet5.xml"/><Relationship Id="rId8" Type="http://schemas.openxmlformats.org/officeDocument/2006/relationships/worksheet" Target="worksheets/sheet6.xml"/><Relationship Id="rId31" Type="http://schemas.openxmlformats.org/officeDocument/2006/relationships/worksheet" Target="worksheets/sheet29.xml"/><Relationship Id="rId30" Type="http://schemas.openxmlformats.org/officeDocument/2006/relationships/worksheet" Target="worksheets/sheet28.xml"/><Relationship Id="rId11" Type="http://schemas.openxmlformats.org/officeDocument/2006/relationships/worksheet" Target="worksheets/sheet9.xml"/><Relationship Id="rId33" Type="http://schemas.openxmlformats.org/officeDocument/2006/relationships/worksheet" Target="worksheets/sheet31.xml"/><Relationship Id="rId10" Type="http://schemas.openxmlformats.org/officeDocument/2006/relationships/worksheet" Target="worksheets/sheet8.xml"/><Relationship Id="rId32" Type="http://schemas.openxmlformats.org/officeDocument/2006/relationships/worksheet" Target="worksheets/sheet30.xml"/><Relationship Id="rId13" Type="http://schemas.openxmlformats.org/officeDocument/2006/relationships/worksheet" Target="worksheets/sheet11.xml"/><Relationship Id="rId35" Type="http://schemas.openxmlformats.org/officeDocument/2006/relationships/worksheet" Target="worksheets/sheet33.xml"/><Relationship Id="rId12" Type="http://schemas.openxmlformats.org/officeDocument/2006/relationships/worksheet" Target="worksheets/sheet10.xml"/><Relationship Id="rId34" Type="http://schemas.openxmlformats.org/officeDocument/2006/relationships/worksheet" Target="worksheets/sheet32.xml"/><Relationship Id="rId15" Type="http://schemas.openxmlformats.org/officeDocument/2006/relationships/worksheet" Target="worksheets/sheet13.xml"/><Relationship Id="rId37" Type="http://schemas.openxmlformats.org/officeDocument/2006/relationships/worksheet" Target="worksheets/sheet35.xml"/><Relationship Id="rId14" Type="http://schemas.openxmlformats.org/officeDocument/2006/relationships/worksheet" Target="worksheets/sheet12.xml"/><Relationship Id="rId36" Type="http://schemas.openxmlformats.org/officeDocument/2006/relationships/worksheet" Target="worksheets/sheet34.xml"/><Relationship Id="rId17" Type="http://schemas.openxmlformats.org/officeDocument/2006/relationships/worksheet" Target="worksheets/sheet15.xml"/><Relationship Id="rId39" Type="http://schemas.openxmlformats.org/officeDocument/2006/relationships/worksheet" Target="worksheets/sheet37.xml"/><Relationship Id="rId16" Type="http://schemas.openxmlformats.org/officeDocument/2006/relationships/worksheet" Target="worksheets/sheet14.xml"/><Relationship Id="rId38" Type="http://schemas.openxmlformats.org/officeDocument/2006/relationships/worksheet" Target="worksheets/sheet36.xml"/><Relationship Id="rId19" Type="http://schemas.openxmlformats.org/officeDocument/2006/relationships/worksheet" Target="worksheets/sheet17.xml"/><Relationship Id="rId18" Type="http://schemas.openxmlformats.org/officeDocument/2006/relationships/worksheet" Target="worksheets/sheet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00.png"/></Relationships>
</file>

<file path=xl/drawings/_rels/drawing2.xml.rels><?xml version="1.0" encoding="UTF-8" standalone="yes"?><Relationships xmlns="http://schemas.openxmlformats.org/package/2006/relationships"><Relationship Id="rId1" Type="http://schemas.openxmlformats.org/officeDocument/2006/relationships/image" Target="../media/image0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15</xdr:col>
      <xdr:colOff>152400</xdr:colOff>
      <xdr:row>6</xdr:row>
      <xdr:rowOff>152400</xdr:rowOff>
    </xdr:from>
    <xdr:to>
      <xdr:col>20</xdr:col>
      <xdr:colOff>295275</xdr:colOff>
      <xdr:row>16</xdr:row>
      <xdr:rowOff>152400</xdr:rowOff>
    </xdr:to>
    <xdr:pic>
      <xdr:nvPicPr>
        <xdr:cNvPr id="0" name="image00.png" title="Image"/>
        <xdr:cNvPicPr preferRelativeResize="0"/>
      </xdr:nvPicPr>
      <xdr:blipFill>
        <a:blip cstate="print" r:embed="rId1"/>
        <a:stretch>
          <a:fillRect/>
        </a:stretch>
      </xdr:blipFill>
      <xdr:spPr>
        <a:xfrm>
          <a:ext cx="2857500" cy="200025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10</xdr:col>
      <xdr:colOff>152400</xdr:colOff>
      <xdr:row>25</xdr:row>
      <xdr:rowOff>152400</xdr:rowOff>
    </xdr:from>
    <xdr:to>
      <xdr:col>13</xdr:col>
      <xdr:colOff>742950</xdr:colOff>
      <xdr:row>35</xdr:row>
      <xdr:rowOff>152400</xdr:rowOff>
    </xdr:to>
    <xdr:pic>
      <xdr:nvPicPr>
        <xdr:cNvPr id="0" name="image01.png" title="Image"/>
        <xdr:cNvPicPr preferRelativeResize="0"/>
      </xdr:nvPicPr>
      <xdr:blipFill>
        <a:blip cstate="print" r:embed="rId1"/>
        <a:stretch>
          <a:fillRect/>
        </a:stretch>
      </xdr:blipFill>
      <xdr:spPr>
        <a:xfrm>
          <a:ext cx="2857500" cy="200025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5.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7.xml"/><Relationship Id="rId3"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0.xml"/><Relationship Id="rId3"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1.xml"/><Relationship Id="rId3"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2.xml"/><Relationship Id="rId3"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3.xml"/><Relationship Id="rId3"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4.xml"/><Relationship Id="rId3"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15.xml"/><Relationship Id="rId3"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17.xml"/><Relationship Id="rId3"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19.xml"/><Relationship Id="rId3" Type="http://schemas.openxmlformats.org/officeDocument/2006/relationships/vmlDrawing" Target="../drawings/vmlDrawing14.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20.xml"/><Relationship Id="rId3" Type="http://schemas.openxmlformats.org/officeDocument/2006/relationships/vmlDrawing" Target="../drawings/vmlDrawing15.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16.xml"/><Relationship Id="rId2" Type="http://schemas.openxmlformats.org/officeDocument/2006/relationships/drawing" Target="../drawings/drawing21.xml"/><Relationship Id="rId3" Type="http://schemas.openxmlformats.org/officeDocument/2006/relationships/vmlDrawing" Target="../drawings/vmlDrawing16.vml"/></Relationships>
</file>

<file path=xl/worksheets/_rels/sheet22.xml.rels><?xml version="1.0" encoding="UTF-8" standalone="yes"?><Relationships xmlns="http://schemas.openxmlformats.org/package/2006/relationships"><Relationship Id="rId1" Type="http://schemas.openxmlformats.org/officeDocument/2006/relationships/comments" Target="../comments17.xml"/><Relationship Id="rId2" Type="http://schemas.openxmlformats.org/officeDocument/2006/relationships/drawing" Target="../drawings/drawing22.xml"/><Relationship Id="rId3" Type="http://schemas.openxmlformats.org/officeDocument/2006/relationships/vmlDrawing" Target="../drawings/vmlDrawing17.v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comments" Target="../comments18.xml"/><Relationship Id="rId2" Type="http://schemas.openxmlformats.org/officeDocument/2006/relationships/drawing" Target="../drawings/drawing26.xml"/><Relationship Id="rId3" Type="http://schemas.openxmlformats.org/officeDocument/2006/relationships/vmlDrawing" Target="../drawings/vmlDrawing18.vml"/></Relationships>
</file>

<file path=xl/worksheets/_rels/sheet27.xml.rels><?xml version="1.0" encoding="UTF-8" standalone="yes"?><Relationships xmlns="http://schemas.openxmlformats.org/package/2006/relationships"><Relationship Id="rId1" Type="http://schemas.openxmlformats.org/officeDocument/2006/relationships/comments" Target="../comments19.xml"/><Relationship Id="rId2" Type="http://schemas.openxmlformats.org/officeDocument/2006/relationships/drawing" Target="../drawings/drawing27.xml"/><Relationship Id="rId3" Type="http://schemas.openxmlformats.org/officeDocument/2006/relationships/vmlDrawing" Target="../drawings/vmlDrawing19.vml"/></Relationships>
</file>

<file path=xl/worksheets/_rels/sheet28.xml.rels><?xml version="1.0" encoding="UTF-8" standalone="yes"?><Relationships xmlns="http://schemas.openxmlformats.org/package/2006/relationships"><Relationship Id="rId1" Type="http://schemas.openxmlformats.org/officeDocument/2006/relationships/comments" Target="../comments20.xml"/><Relationship Id="rId2" Type="http://schemas.openxmlformats.org/officeDocument/2006/relationships/drawing" Target="../drawings/drawing28.xml"/><Relationship Id="rId3" Type="http://schemas.openxmlformats.org/officeDocument/2006/relationships/vmlDrawing" Target="../drawings/vmlDrawing20.vml"/></Relationships>
</file>

<file path=xl/worksheets/_rels/sheet29.xml.rels><?xml version="1.0" encoding="UTF-8" standalone="yes"?><Relationships xmlns="http://schemas.openxmlformats.org/package/2006/relationships"><Relationship Id="rId1" Type="http://schemas.openxmlformats.org/officeDocument/2006/relationships/comments" Target="../comments21.xml"/><Relationship Id="rId2" Type="http://schemas.openxmlformats.org/officeDocument/2006/relationships/drawing" Target="../drawings/drawing29.xml"/><Relationship Id="rId3" Type="http://schemas.openxmlformats.org/officeDocument/2006/relationships/vmlDrawing" Target="../drawings/vmlDrawing21.vml"/></Relationships>
</file>

<file path=xl/worksheets/_rels/sheet30.xml.rels><?xml version="1.0" encoding="UTF-8" standalone="yes"?><Relationships xmlns="http://schemas.openxmlformats.org/package/2006/relationships"><Relationship Id="rId1" Type="http://schemas.openxmlformats.org/officeDocument/2006/relationships/comments" Target="../comments22.xml"/><Relationship Id="rId2" Type="http://schemas.openxmlformats.org/officeDocument/2006/relationships/drawing" Target="../drawings/drawing30.xml"/><Relationship Id="rId3" Type="http://schemas.openxmlformats.org/officeDocument/2006/relationships/vmlDrawing" Target="../drawings/vmlDrawing22.vml"/></Relationships>
</file>

<file path=xl/worksheets/_rels/sheet31.xml.rels><?xml version="1.0" encoding="UTF-8" standalone="yes"?><Relationships xmlns="http://schemas.openxmlformats.org/package/2006/relationships"><Relationship Id="rId1" Type="http://schemas.openxmlformats.org/officeDocument/2006/relationships/comments" Target="../comments23.xml"/><Relationship Id="rId2" Type="http://schemas.openxmlformats.org/officeDocument/2006/relationships/drawing" Target="../drawings/drawing31.xml"/><Relationship Id="rId3" Type="http://schemas.openxmlformats.org/officeDocument/2006/relationships/vmlDrawing" Target="../drawings/vmlDrawing23.v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comments" Target="../comments24.xml"/><Relationship Id="rId2" Type="http://schemas.openxmlformats.org/officeDocument/2006/relationships/drawing" Target="../drawings/drawing33.xml"/><Relationship Id="rId3"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comments" Target="../comments25.xml"/><Relationship Id="rId2" Type="http://schemas.openxmlformats.org/officeDocument/2006/relationships/drawing" Target="../drawings/drawing35.xml"/><Relationship Id="rId3"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comments" Target="../comments26.xml"/><Relationship Id="rId2" Type="http://schemas.openxmlformats.org/officeDocument/2006/relationships/drawing" Target="../drawings/drawing36.xml"/><Relationship Id="rId3"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comments" Target="../comments27.xml"/><Relationship Id="rId2" Type="http://schemas.openxmlformats.org/officeDocument/2006/relationships/drawing" Target="../drawings/drawing37.xml"/><Relationship Id="rId3" Type="http://schemas.openxmlformats.org/officeDocument/2006/relationships/vmlDrawing" Target="../drawings/vmlDrawing27.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7.29" defaultRowHeight="15.0"/>
  <cols>
    <col customWidth="1" min="1" max="1" width="26.71"/>
    <col customWidth="1" min="2" max="5" width="8.57"/>
    <col customWidth="1" min="6" max="6" width="11.86"/>
    <col customWidth="1" min="7" max="7" width="15.14"/>
    <col customWidth="1" min="8" max="8" width="11.71"/>
    <col customWidth="1" min="9" max="10" width="9.86"/>
    <col customWidth="1" min="11" max="11" width="10.29"/>
    <col customWidth="1" min="12" max="12" width="11.57"/>
    <col customWidth="1" min="13" max="13" width="10.29"/>
    <col customWidth="1" min="14" max="14" width="11.0"/>
    <col customWidth="1" min="15" max="15" width="8.57"/>
    <col customWidth="1" min="16" max="23" width="8.14"/>
  </cols>
  <sheetData>
    <row r="1" ht="18.0" customHeight="1">
      <c r="A1" s="2"/>
      <c r="B1" s="4" t="s">
        <v>1</v>
      </c>
      <c r="P1" s="2"/>
      <c r="Q1" s="2"/>
      <c r="R1" s="2"/>
      <c r="S1" s="2"/>
      <c r="T1" s="2"/>
      <c r="U1" s="2"/>
      <c r="V1" s="2"/>
      <c r="W1" s="2"/>
    </row>
    <row r="2" ht="15.75" customHeight="1">
      <c r="A2" s="6"/>
      <c r="B2" s="8">
        <v>1984.0</v>
      </c>
      <c r="C2" s="8">
        <v>1988.0</v>
      </c>
      <c r="D2" s="8">
        <v>1992.0</v>
      </c>
      <c r="E2" s="8">
        <v>1996.0</v>
      </c>
      <c r="F2" s="8">
        <v>2000.0</v>
      </c>
      <c r="G2" s="8">
        <v>2004.0</v>
      </c>
      <c r="H2" s="8">
        <v>2008.0</v>
      </c>
      <c r="I2" s="8">
        <v>2010.0</v>
      </c>
      <c r="J2" s="8">
        <v>2011.0</v>
      </c>
      <c r="K2" s="11">
        <v>2012.0</v>
      </c>
      <c r="L2" s="8">
        <v>2013.0</v>
      </c>
      <c r="M2" s="8">
        <v>2014.0</v>
      </c>
      <c r="N2" s="13">
        <v>2015.0</v>
      </c>
      <c r="O2" s="6"/>
      <c r="P2" s="6"/>
      <c r="Q2" s="6"/>
      <c r="R2" s="6"/>
      <c r="S2" s="6"/>
      <c r="T2" s="8"/>
      <c r="U2" s="8"/>
      <c r="V2" s="8"/>
      <c r="W2" s="8"/>
    </row>
    <row r="3" ht="15.75" customHeight="1">
      <c r="A3" s="12" t="s">
        <v>3</v>
      </c>
      <c r="B3" s="14">
        <v>8874.7</v>
      </c>
      <c r="C3" s="14">
        <v>9017.9</v>
      </c>
      <c r="D3" s="14">
        <v>9161.0</v>
      </c>
      <c r="E3" s="14">
        <v>9851.0</v>
      </c>
      <c r="F3" s="14">
        <v>12739.6</v>
      </c>
      <c r="G3" s="14">
        <v>9776.5</v>
      </c>
      <c r="H3" s="14">
        <v>10219.237479081967</v>
      </c>
      <c r="I3" s="14">
        <v>9015.787263606557</v>
      </c>
      <c r="J3" s="14">
        <v>8794.696139317073</v>
      </c>
      <c r="K3" s="16">
        <v>8357.2</v>
      </c>
      <c r="L3" s="14">
        <v>7996.2847615573</v>
      </c>
      <c r="M3" s="18">
        <f>M4+M5</f>
        <v>7681.6</v>
      </c>
      <c r="N3" s="18">
        <f>N4</f>
        <v>7006.1</v>
      </c>
      <c r="O3" s="2"/>
      <c r="P3" s="2"/>
      <c r="Q3" s="2"/>
      <c r="R3" s="2"/>
      <c r="S3" s="2"/>
      <c r="T3" s="21"/>
      <c r="U3" s="21"/>
      <c r="V3" s="21"/>
      <c r="W3" s="21"/>
    </row>
    <row r="4" ht="15.75" customHeight="1">
      <c r="A4" s="22" t="s">
        <v>5</v>
      </c>
      <c r="B4" s="23"/>
      <c r="C4" s="23"/>
      <c r="D4" s="23"/>
      <c r="E4" s="23"/>
      <c r="F4" s="23">
        <v>11510.0</v>
      </c>
      <c r="G4" s="23">
        <v>8677.8</v>
      </c>
      <c r="H4" s="23">
        <v>7724.837479081967</v>
      </c>
      <c r="I4" s="23">
        <v>6892.187263606557</v>
      </c>
      <c r="J4" s="23">
        <v>6747.996139317073</v>
      </c>
      <c r="K4" s="23">
        <v>6345.0</v>
      </c>
      <c r="L4" s="23">
        <v>6018.200000000001</v>
      </c>
      <c r="M4" s="26">
        <v>5748.0</v>
      </c>
      <c r="N4" s="28">
        <v>7006.1</v>
      </c>
      <c r="O4" s="29"/>
      <c r="P4" s="29"/>
      <c r="Q4" s="29"/>
      <c r="R4" s="29"/>
      <c r="S4" s="29"/>
      <c r="T4" s="30"/>
      <c r="U4" s="30"/>
      <c r="V4" s="30"/>
      <c r="W4" s="30"/>
    </row>
    <row r="5" ht="15.75" customHeight="1">
      <c r="A5" s="22" t="s">
        <v>11</v>
      </c>
      <c r="B5" s="34"/>
      <c r="C5" s="34"/>
      <c r="D5" s="34"/>
      <c r="E5" s="34"/>
      <c r="F5" s="23">
        <v>1229.6</v>
      </c>
      <c r="G5" s="23">
        <v>1098.7</v>
      </c>
      <c r="H5" s="23">
        <v>2494.4</v>
      </c>
      <c r="I5" s="23">
        <v>2123.6</v>
      </c>
      <c r="J5" s="23">
        <v>2046.6999999999998</v>
      </c>
      <c r="K5" s="23">
        <v>2012.1999999999998</v>
      </c>
      <c r="L5" s="23">
        <v>1978.0847615572993</v>
      </c>
      <c r="M5" s="26">
        <v>1933.6</v>
      </c>
      <c r="N5" s="28" t="s">
        <v>3</v>
      </c>
      <c r="O5" s="29"/>
      <c r="P5" s="29"/>
      <c r="Q5" s="29"/>
      <c r="R5" s="29"/>
      <c r="S5" s="29"/>
      <c r="T5" s="30"/>
      <c r="U5" s="30"/>
      <c r="V5" s="30"/>
      <c r="W5" s="30"/>
    </row>
    <row r="6" ht="15.75" customHeight="1">
      <c r="A6" s="39" t="s">
        <v>14</v>
      </c>
      <c r="B6" s="14">
        <v>282.2</v>
      </c>
      <c r="C6" s="14">
        <v>385.1</v>
      </c>
      <c r="D6" s="14">
        <v>543.3</v>
      </c>
      <c r="E6" s="14">
        <v>595.0</v>
      </c>
      <c r="F6" s="14" t="s">
        <v>15</v>
      </c>
      <c r="G6" s="14"/>
      <c r="H6" s="14"/>
      <c r="I6" s="14"/>
      <c r="J6" s="20"/>
      <c r="K6" s="19"/>
      <c r="L6" s="19"/>
      <c r="M6" s="14"/>
      <c r="N6" s="41"/>
      <c r="O6" s="41"/>
      <c r="P6" s="1"/>
      <c r="Q6" s="1"/>
      <c r="R6" s="41"/>
      <c r="S6" s="1"/>
      <c r="T6" s="41"/>
      <c r="U6" s="41"/>
      <c r="V6" s="41"/>
      <c r="W6" s="41"/>
    </row>
    <row r="7" ht="15.75" customHeight="1">
      <c r="A7" s="39" t="s">
        <v>16</v>
      </c>
      <c r="B7" s="14">
        <v>229.6</v>
      </c>
      <c r="C7" s="14">
        <v>278.1</v>
      </c>
      <c r="D7" s="14">
        <v>349.1</v>
      </c>
      <c r="E7" s="14">
        <v>446.8</v>
      </c>
      <c r="F7" s="14" t="s">
        <v>15</v>
      </c>
      <c r="G7" s="14"/>
      <c r="H7" s="14"/>
      <c r="I7" s="14"/>
      <c r="J7" s="20"/>
      <c r="K7" s="19"/>
      <c r="L7" s="19"/>
      <c r="M7" s="14"/>
      <c r="N7" s="41"/>
      <c r="O7" s="41"/>
      <c r="P7" s="1"/>
      <c r="Q7" s="1"/>
      <c r="R7" s="41"/>
      <c r="S7" s="1"/>
      <c r="T7" s="41"/>
      <c r="U7" s="41"/>
      <c r="V7" s="41"/>
      <c r="W7" s="41"/>
    </row>
    <row r="8" ht="15.75" customHeight="1">
      <c r="A8" s="39" t="s">
        <v>17</v>
      </c>
      <c r="B8" s="14">
        <v>127.0</v>
      </c>
      <c r="C8" s="14">
        <v>192.5</v>
      </c>
      <c r="D8" s="14">
        <v>272.7</v>
      </c>
      <c r="E8" s="14">
        <v>317.8</v>
      </c>
      <c r="F8" s="14" t="s">
        <v>15</v>
      </c>
      <c r="G8" s="14"/>
      <c r="H8" s="14"/>
      <c r="I8" s="14"/>
      <c r="J8" s="20"/>
      <c r="K8" s="19"/>
      <c r="L8" s="19"/>
      <c r="M8" s="14"/>
      <c r="N8" s="41"/>
      <c r="O8" s="41"/>
      <c r="P8" s="1"/>
      <c r="Q8" s="1"/>
      <c r="R8" s="41"/>
      <c r="S8" s="1"/>
      <c r="T8" s="41"/>
      <c r="U8" s="41"/>
      <c r="V8" s="41"/>
      <c r="W8" s="41"/>
    </row>
    <row r="9" ht="15.75" customHeight="1">
      <c r="A9" s="39" t="s">
        <v>18</v>
      </c>
      <c r="B9" s="14">
        <v>13.3</v>
      </c>
      <c r="C9" s="14">
        <v>18.1</v>
      </c>
      <c r="D9" s="14">
        <v>25.5</v>
      </c>
      <c r="E9" s="14">
        <v>27.9</v>
      </c>
      <c r="F9" s="14" t="s">
        <v>15</v>
      </c>
      <c r="G9" s="14"/>
      <c r="H9" s="14"/>
      <c r="I9" s="14"/>
      <c r="J9" s="20"/>
      <c r="K9" s="19"/>
      <c r="L9" s="19"/>
      <c r="M9" s="14"/>
      <c r="N9" s="41"/>
      <c r="O9" s="41"/>
      <c r="P9" s="1"/>
      <c r="Q9" s="1"/>
      <c r="R9" s="41"/>
      <c r="S9" s="1"/>
      <c r="T9" s="1"/>
      <c r="U9" s="1"/>
      <c r="V9" s="1"/>
      <c r="W9" s="1"/>
    </row>
    <row r="10" ht="15.75" customHeight="1">
      <c r="A10" s="39" t="s">
        <v>20</v>
      </c>
      <c r="B10" s="14"/>
      <c r="C10" s="14"/>
      <c r="D10" s="14">
        <v>1268.2</v>
      </c>
      <c r="E10" s="14">
        <v>1677.2</v>
      </c>
      <c r="F10" s="19">
        <v>4428.4935422848</v>
      </c>
      <c r="G10" s="24">
        <v>4201.7</v>
      </c>
      <c r="H10" s="24">
        <v>4336.9</v>
      </c>
      <c r="I10" s="19">
        <v>3864.4952000000003</v>
      </c>
      <c r="J10" s="19">
        <v>3796.1324600000003</v>
      </c>
      <c r="K10" s="19">
        <v>3758.07326</v>
      </c>
      <c r="L10" s="14">
        <v>3819.47668</v>
      </c>
      <c r="M10" s="19">
        <v>3757.09942</v>
      </c>
      <c r="N10" s="45">
        <v>3839.3</v>
      </c>
      <c r="O10" s="1"/>
      <c r="P10" s="1"/>
      <c r="Q10" s="1"/>
      <c r="R10" s="1"/>
      <c r="S10" s="1"/>
      <c r="T10" s="1"/>
      <c r="U10" s="1"/>
      <c r="V10" s="1"/>
      <c r="W10" s="1"/>
    </row>
    <row r="11" ht="15.75" customHeight="1">
      <c r="A11" s="39" t="s">
        <v>22</v>
      </c>
      <c r="B11" s="14">
        <v>1482.3</v>
      </c>
      <c r="C11" s="14">
        <v>1912.0</v>
      </c>
      <c r="D11" s="14">
        <v>1977.4</v>
      </c>
      <c r="E11" s="14">
        <v>2449.1</v>
      </c>
      <c r="F11" s="14" t="s">
        <v>10</v>
      </c>
      <c r="G11" s="14"/>
      <c r="H11" s="14"/>
      <c r="I11" s="14"/>
      <c r="J11" s="20"/>
      <c r="K11" s="19"/>
      <c r="L11" s="14"/>
      <c r="M11" s="19"/>
      <c r="N11" s="1"/>
      <c r="O11" s="1"/>
      <c r="P11" s="1"/>
      <c r="Q11" s="1"/>
      <c r="R11" s="1"/>
      <c r="S11" s="1"/>
      <c r="T11" s="1"/>
      <c r="U11" s="1"/>
      <c r="V11" s="1"/>
      <c r="W11" s="1"/>
    </row>
    <row r="12" ht="15.75" customHeight="1">
      <c r="A12" s="39" t="s">
        <v>23</v>
      </c>
      <c r="B12" s="14">
        <v>971.2</v>
      </c>
      <c r="C12" s="14">
        <v>1071.4</v>
      </c>
      <c r="D12" s="14" t="s">
        <v>10</v>
      </c>
      <c r="E12" s="14"/>
      <c r="F12" s="14"/>
      <c r="G12" s="14"/>
      <c r="H12" s="14"/>
      <c r="I12" s="14"/>
      <c r="J12" s="14"/>
      <c r="K12" s="14"/>
      <c r="L12" s="14"/>
      <c r="M12" s="14"/>
      <c r="N12" s="1"/>
      <c r="O12" s="1"/>
      <c r="P12" s="1"/>
      <c r="Q12" s="1"/>
      <c r="R12" s="1"/>
      <c r="S12" s="1"/>
      <c r="T12" s="1"/>
      <c r="U12" s="1"/>
      <c r="V12" s="1"/>
      <c r="W12" s="1"/>
    </row>
    <row r="13" ht="15.75" customHeight="1">
      <c r="A13" s="12" t="s">
        <v>24</v>
      </c>
      <c r="B13" s="14"/>
      <c r="C13" s="14"/>
      <c r="D13" s="14"/>
      <c r="E13" s="14">
        <v>6.3</v>
      </c>
      <c r="F13" s="14">
        <v>20.8</v>
      </c>
      <c r="G13" s="14">
        <v>43.8</v>
      </c>
      <c r="H13" s="19">
        <v>489.13792666666666</v>
      </c>
      <c r="I13" s="19">
        <v>553.1730229312066</v>
      </c>
      <c r="J13" s="19">
        <v>560.2600741444867</v>
      </c>
      <c r="K13" s="19">
        <v>580.7248491620112</v>
      </c>
      <c r="L13" s="19">
        <v>604.1</v>
      </c>
      <c r="M13" s="48">
        <v>718.0</v>
      </c>
      <c r="N13" s="49">
        <v>561.167</v>
      </c>
      <c r="O13" s="21"/>
      <c r="P13" s="21"/>
      <c r="Q13" s="21"/>
      <c r="R13" s="21"/>
      <c r="S13" s="21"/>
      <c r="T13" s="21"/>
      <c r="U13" s="2"/>
      <c r="V13" s="2"/>
      <c r="W13" s="21"/>
    </row>
    <row r="14" ht="15.75" customHeight="1">
      <c r="A14" s="39" t="s">
        <v>32</v>
      </c>
      <c r="B14" s="14"/>
      <c r="C14" s="14"/>
      <c r="D14" s="14"/>
      <c r="E14" s="14"/>
      <c r="F14" s="14"/>
      <c r="G14" s="14">
        <v>10.6</v>
      </c>
      <c r="H14" s="14">
        <v>368.4</v>
      </c>
      <c r="I14" s="14">
        <v>409.9</v>
      </c>
      <c r="J14" s="20">
        <v>436.7</v>
      </c>
      <c r="K14" s="14">
        <v>454.9</v>
      </c>
      <c r="L14" s="14">
        <v>473.8</v>
      </c>
      <c r="M14" s="51">
        <v>475.1</v>
      </c>
      <c r="N14" s="46">
        <v>458.0</v>
      </c>
      <c r="O14" s="41"/>
      <c r="P14" s="52"/>
      <c r="Q14" s="41"/>
      <c r="R14" s="41"/>
      <c r="S14" s="41"/>
      <c r="T14" s="1"/>
      <c r="U14" s="1"/>
      <c r="V14" s="1"/>
      <c r="W14" s="1"/>
    </row>
    <row r="15" ht="15.75" customHeight="1">
      <c r="A15" s="39" t="s">
        <v>7</v>
      </c>
      <c r="B15" s="14"/>
      <c r="C15" s="14"/>
      <c r="D15" s="14"/>
      <c r="E15" s="14"/>
      <c r="F15" s="14"/>
      <c r="G15" s="19"/>
      <c r="H15" s="14">
        <v>514.2</v>
      </c>
      <c r="I15" s="14">
        <v>506.0</v>
      </c>
      <c r="J15" s="20">
        <v>478.0</v>
      </c>
      <c r="K15" s="19">
        <v>477.0</v>
      </c>
      <c r="L15" s="19">
        <v>498.0</v>
      </c>
      <c r="M15" s="24">
        <v>478.0</v>
      </c>
      <c r="N15" s="25">
        <v>445.0</v>
      </c>
      <c r="O15" s="41"/>
      <c r="P15" s="1"/>
      <c r="Q15" s="1"/>
      <c r="R15" s="1"/>
      <c r="S15" s="1"/>
      <c r="T15" s="1"/>
      <c r="U15" s="1"/>
      <c r="V15" s="1"/>
      <c r="W15" s="1"/>
    </row>
    <row r="16" ht="15.75" customHeight="1">
      <c r="A16" s="39" t="s">
        <v>25</v>
      </c>
      <c r="B16" s="14">
        <v>272.6</v>
      </c>
      <c r="C16" s="14">
        <v>454.6</v>
      </c>
      <c r="D16" s="14">
        <v>506.3</v>
      </c>
      <c r="E16" s="14">
        <v>528.6</v>
      </c>
      <c r="F16" s="14">
        <v>818.3000000000001</v>
      </c>
      <c r="G16" s="19">
        <v>1287.6</v>
      </c>
      <c r="H16" s="14">
        <v>1446.5</v>
      </c>
      <c r="I16" s="14">
        <v>1294.8</v>
      </c>
      <c r="J16" s="20">
        <v>1272.6000000000001</v>
      </c>
      <c r="K16" s="19">
        <v>1188.1000000000004</v>
      </c>
      <c r="L16" s="19">
        <v>1093.6</v>
      </c>
      <c r="M16" s="24">
        <v>1066.5</v>
      </c>
      <c r="N16" s="46">
        <v>430.2</v>
      </c>
      <c r="O16" s="1"/>
      <c r="P16" s="1"/>
      <c r="Q16" s="1"/>
      <c r="R16" s="1"/>
      <c r="S16" s="1"/>
      <c r="T16" s="1"/>
      <c r="U16" s="1"/>
      <c r="V16" s="1"/>
      <c r="W16" s="1"/>
    </row>
    <row r="17" ht="15.75" customHeight="1">
      <c r="A17" s="39" t="s">
        <v>21</v>
      </c>
      <c r="B17" s="14">
        <v>382.7</v>
      </c>
      <c r="C17" s="14">
        <v>513.4</v>
      </c>
      <c r="D17" s="14">
        <v>573.5</v>
      </c>
      <c r="E17" s="14">
        <v>608.7</v>
      </c>
      <c r="F17" s="14">
        <v>559.6071603806648</v>
      </c>
      <c r="G17" s="14">
        <v>601.1398721597369</v>
      </c>
      <c r="H17" s="14">
        <v>476.88530349247685</v>
      </c>
      <c r="I17" s="14">
        <v>418.46933831501195</v>
      </c>
      <c r="J17" s="20">
        <v>364.860491048545</v>
      </c>
      <c r="K17" s="19">
        <v>384.87820169940045</v>
      </c>
      <c r="L17" s="24">
        <v>385.2</v>
      </c>
      <c r="M17" s="59">
        <v>379.7</v>
      </c>
      <c r="N17" s="60">
        <v>350.9</v>
      </c>
      <c r="O17" s="41"/>
      <c r="P17" s="41"/>
      <c r="Q17" s="41"/>
      <c r="R17" s="41"/>
      <c r="S17" s="41"/>
      <c r="T17" s="41"/>
      <c r="U17" s="1"/>
      <c r="V17" s="1"/>
      <c r="W17" s="1"/>
    </row>
    <row r="18" ht="15.75" customHeight="1">
      <c r="A18" s="12" t="s">
        <v>35</v>
      </c>
      <c r="B18" s="14"/>
      <c r="C18" s="14"/>
      <c r="D18" s="14"/>
      <c r="E18" s="14"/>
      <c r="F18" s="14"/>
      <c r="G18" s="14"/>
      <c r="H18" s="19">
        <v>79.2</v>
      </c>
      <c r="I18" s="19">
        <v>180.40287337986044</v>
      </c>
      <c r="J18" s="19">
        <v>190.0504372623574</v>
      </c>
      <c r="K18" s="19">
        <v>209.40211173184355</v>
      </c>
      <c r="L18" s="19">
        <v>219.20593200000008</v>
      </c>
      <c r="M18" s="48">
        <v>180.1</v>
      </c>
      <c r="N18" s="49">
        <v>172.664</v>
      </c>
      <c r="O18" s="21"/>
      <c r="P18" s="21"/>
      <c r="Q18" s="21"/>
      <c r="R18" s="21"/>
      <c r="S18" s="2"/>
      <c r="T18" s="2"/>
      <c r="U18" s="21"/>
      <c r="V18" s="2"/>
      <c r="W18" s="2"/>
    </row>
    <row r="19" ht="15.75" customHeight="1">
      <c r="A19" s="12" t="s">
        <v>36</v>
      </c>
      <c r="B19" s="14"/>
      <c r="C19" s="14"/>
      <c r="D19" s="14"/>
      <c r="E19" s="14"/>
      <c r="F19" s="14">
        <v>2.1</v>
      </c>
      <c r="G19" s="14">
        <v>27.4</v>
      </c>
      <c r="H19" s="14">
        <v>56.868</v>
      </c>
      <c r="I19" s="14">
        <v>99.14814</v>
      </c>
      <c r="J19" s="20">
        <v>97.223286</v>
      </c>
      <c r="K19" s="19">
        <v>109.280862</v>
      </c>
      <c r="L19" s="14">
        <v>115.2</v>
      </c>
      <c r="M19" s="48">
        <v>118.3</v>
      </c>
      <c r="N19" s="49">
        <v>120.2</v>
      </c>
      <c r="O19" s="21"/>
      <c r="P19" s="21"/>
      <c r="Q19" s="21"/>
      <c r="R19" s="21"/>
      <c r="S19" s="2"/>
      <c r="T19" s="2"/>
      <c r="U19" s="2"/>
      <c r="V19" s="2"/>
      <c r="W19" s="2"/>
    </row>
    <row r="20" ht="15.75" customHeight="1">
      <c r="A20" s="12" t="s">
        <v>37</v>
      </c>
      <c r="B20" s="14"/>
      <c r="C20" s="14"/>
      <c r="D20" s="14"/>
      <c r="E20" s="14"/>
      <c r="F20" s="14">
        <v>149.2</v>
      </c>
      <c r="G20" s="14">
        <v>264.3</v>
      </c>
      <c r="H20" s="14">
        <v>230.2</v>
      </c>
      <c r="I20" s="14">
        <v>198.5</v>
      </c>
      <c r="J20" s="20">
        <v>182.5</v>
      </c>
      <c r="K20" s="14">
        <v>128.8</v>
      </c>
      <c r="L20" s="51">
        <v>114.1</v>
      </c>
      <c r="M20" s="48">
        <v>114.1</v>
      </c>
      <c r="N20" s="62">
        <v>103.8</v>
      </c>
      <c r="O20" s="2"/>
      <c r="P20" s="2"/>
      <c r="Q20" s="2"/>
      <c r="R20" s="2"/>
      <c r="S20" s="2"/>
      <c r="T20" s="2"/>
      <c r="U20" s="2"/>
      <c r="V20" s="2"/>
      <c r="W20" s="2"/>
    </row>
    <row r="21" ht="15.75" customHeight="1">
      <c r="A21" s="12" t="s">
        <v>39</v>
      </c>
      <c r="B21" s="14"/>
      <c r="C21" s="14"/>
      <c r="D21" s="14"/>
      <c r="E21" s="14">
        <v>75.0</v>
      </c>
      <c r="F21" s="14" t="s">
        <v>40</v>
      </c>
      <c r="G21" s="14"/>
      <c r="H21" s="14"/>
      <c r="I21" s="14"/>
      <c r="J21" s="20"/>
      <c r="K21" s="19"/>
      <c r="L21" s="14"/>
      <c r="M21" s="63"/>
      <c r="N21" s="2"/>
      <c r="O21" s="2"/>
      <c r="P21" s="2"/>
      <c r="Q21" s="2"/>
      <c r="R21" s="2"/>
      <c r="S21" s="2"/>
      <c r="T21" s="2"/>
      <c r="U21" s="2"/>
      <c r="V21" s="2"/>
      <c r="W21" s="2"/>
    </row>
    <row r="22" ht="15.75" customHeight="1">
      <c r="A22" s="12" t="s">
        <v>41</v>
      </c>
      <c r="B22" s="14"/>
      <c r="C22" s="14"/>
      <c r="D22" s="14"/>
      <c r="E22" s="14"/>
      <c r="F22" s="14"/>
      <c r="G22" s="14"/>
      <c r="H22" s="14">
        <v>34.8</v>
      </c>
      <c r="I22" s="14">
        <v>30.7</v>
      </c>
      <c r="J22" s="20">
        <v>32.1</v>
      </c>
      <c r="K22" s="14">
        <v>32.5</v>
      </c>
      <c r="L22" s="14">
        <v>32.3</v>
      </c>
      <c r="M22" s="48">
        <v>30.3</v>
      </c>
      <c r="N22" s="49">
        <v>25.9</v>
      </c>
      <c r="O22" s="21"/>
      <c r="P22" s="2"/>
      <c r="Q22" s="2"/>
      <c r="R22" s="2"/>
      <c r="S22" s="2"/>
      <c r="T22" s="2"/>
      <c r="U22" s="2"/>
      <c r="V22" s="2"/>
      <c r="W22" s="2"/>
    </row>
    <row r="23" ht="15.75" customHeight="1">
      <c r="A23" s="12" t="s">
        <v>42</v>
      </c>
      <c r="B23" s="14"/>
      <c r="C23" s="14"/>
      <c r="D23" s="14"/>
      <c r="E23" s="14"/>
      <c r="F23" s="14"/>
      <c r="G23" s="14">
        <v>3.74738</v>
      </c>
      <c r="H23" s="14">
        <v>4.6</v>
      </c>
      <c r="I23" s="19">
        <v>6.2</v>
      </c>
      <c r="J23" s="14">
        <v>6.5</v>
      </c>
      <c r="K23" s="14">
        <v>6.9</v>
      </c>
      <c r="L23" s="14">
        <v>7.425599999999999</v>
      </c>
      <c r="M23" s="64">
        <v>8.227</v>
      </c>
      <c r="N23" s="49">
        <v>8.9</v>
      </c>
      <c r="O23" s="21"/>
      <c r="P23" s="21"/>
      <c r="Q23" s="21"/>
      <c r="R23" s="21"/>
      <c r="S23" s="2"/>
      <c r="T23" s="2"/>
      <c r="U23" s="2"/>
      <c r="V23" s="2"/>
      <c r="W23" s="2"/>
    </row>
    <row r="24" ht="15.75" customHeight="1">
      <c r="A24" s="12" t="s">
        <v>43</v>
      </c>
      <c r="B24" s="14"/>
      <c r="C24" s="14"/>
      <c r="D24" s="14"/>
      <c r="E24" s="14"/>
      <c r="F24" s="14">
        <v>1458.9</v>
      </c>
      <c r="G24" s="14" t="s">
        <v>44</v>
      </c>
      <c r="H24" s="14"/>
      <c r="I24" s="14"/>
      <c r="J24" s="20"/>
      <c r="K24" s="14"/>
      <c r="L24" s="14"/>
      <c r="M24" s="63"/>
      <c r="N24" s="21"/>
      <c r="O24" s="21"/>
      <c r="P24" s="21"/>
      <c r="Q24" s="2"/>
      <c r="R24" s="2"/>
      <c r="S24" s="2"/>
      <c r="T24" s="2"/>
      <c r="U24" s="2"/>
      <c r="V24" s="2"/>
      <c r="W24" s="2"/>
    </row>
    <row r="25" ht="15.75" customHeight="1">
      <c r="A25" s="12" t="s">
        <v>45</v>
      </c>
      <c r="B25" s="14"/>
      <c r="C25" s="14"/>
      <c r="D25" s="14">
        <v>82.8</v>
      </c>
      <c r="E25" s="14">
        <v>712.6</v>
      </c>
      <c r="F25" s="14">
        <v>758.4</v>
      </c>
      <c r="G25" s="14">
        <v>804.2</v>
      </c>
      <c r="H25" s="14" t="s">
        <v>46</v>
      </c>
      <c r="I25" s="14"/>
      <c r="J25" s="20"/>
      <c r="K25" s="14"/>
      <c r="L25" s="14"/>
      <c r="M25" s="63"/>
      <c r="N25" s="21"/>
      <c r="O25" s="21"/>
      <c r="P25" s="2"/>
      <c r="Q25" s="2"/>
      <c r="R25" s="2"/>
      <c r="S25" s="2"/>
      <c r="T25" s="2"/>
      <c r="U25" s="2"/>
      <c r="V25" s="2"/>
      <c r="W25" s="2"/>
    </row>
    <row r="26" ht="15.75" customHeight="1">
      <c r="A26" s="12" t="s">
        <v>47</v>
      </c>
      <c r="B26" s="14"/>
      <c r="C26" s="14"/>
      <c r="D26" s="14"/>
      <c r="E26" s="14"/>
      <c r="F26" s="14">
        <v>269.0</v>
      </c>
      <c r="G26" s="14">
        <v>358.5</v>
      </c>
      <c r="H26" s="14" t="s">
        <v>48</v>
      </c>
      <c r="I26" s="14"/>
      <c r="J26" s="20"/>
      <c r="K26" s="14"/>
      <c r="L26" s="14"/>
      <c r="M26" s="63"/>
      <c r="N26" s="21"/>
      <c r="O26" s="21"/>
      <c r="P26" s="2"/>
      <c r="Q26" s="2"/>
      <c r="R26" s="2"/>
      <c r="S26" s="2"/>
      <c r="T26" s="2"/>
      <c r="U26" s="2"/>
      <c r="V26" s="2"/>
      <c r="W26" s="2"/>
    </row>
    <row r="27" ht="15.75" customHeight="1">
      <c r="A27" s="12" t="s">
        <v>50</v>
      </c>
      <c r="B27" s="14"/>
      <c r="C27" s="14"/>
      <c r="D27" s="14"/>
      <c r="E27" s="14"/>
      <c r="F27" s="14">
        <v>73.3</v>
      </c>
      <c r="G27" s="14" t="s">
        <v>47</v>
      </c>
      <c r="H27" s="14"/>
      <c r="I27" s="14"/>
      <c r="J27" s="20"/>
      <c r="K27" s="14"/>
      <c r="L27" s="14"/>
      <c r="M27" s="63"/>
      <c r="N27" s="21"/>
      <c r="O27" s="21"/>
      <c r="P27" s="2"/>
      <c r="Q27" s="2"/>
      <c r="R27" s="2"/>
      <c r="S27" s="2"/>
      <c r="T27" s="2"/>
      <c r="U27" s="2"/>
      <c r="V27" s="2"/>
      <c r="W27" s="2"/>
    </row>
    <row r="28" ht="15.75" customHeight="1">
      <c r="A28" s="12" t="s">
        <v>51</v>
      </c>
      <c r="B28" s="14"/>
      <c r="C28" s="14"/>
      <c r="D28" s="14"/>
      <c r="E28" s="14">
        <v>6.3</v>
      </c>
      <c r="F28" s="14">
        <v>20.8</v>
      </c>
      <c r="G28" s="14" t="s">
        <v>52</v>
      </c>
      <c r="H28" s="14"/>
      <c r="I28" s="14"/>
      <c r="J28" s="20"/>
      <c r="K28" s="14"/>
      <c r="L28" s="14"/>
      <c r="M28" s="63"/>
      <c r="N28" s="21"/>
      <c r="O28" s="21"/>
      <c r="P28" s="2"/>
      <c r="Q28" s="2"/>
      <c r="R28" s="2"/>
      <c r="S28" s="2"/>
      <c r="T28" s="2"/>
      <c r="U28" s="2"/>
      <c r="V28" s="2"/>
      <c r="W28" s="2"/>
    </row>
    <row r="29" ht="15.75" customHeight="1">
      <c r="A29" s="12" t="s">
        <v>53</v>
      </c>
      <c r="B29" s="14"/>
      <c r="C29" s="14"/>
      <c r="D29" s="14"/>
      <c r="E29" s="14"/>
      <c r="F29" s="14">
        <v>71.5</v>
      </c>
      <c r="G29" s="14" t="s">
        <v>54</v>
      </c>
      <c r="H29" s="14"/>
      <c r="I29" s="14"/>
      <c r="J29" s="20"/>
      <c r="K29" s="14"/>
      <c r="L29" s="14"/>
      <c r="M29" s="63"/>
      <c r="N29" s="21"/>
      <c r="O29" s="21"/>
      <c r="P29" s="2"/>
      <c r="Q29" s="2"/>
      <c r="R29" s="2"/>
      <c r="S29" s="2"/>
      <c r="T29" s="2"/>
      <c r="U29" s="2"/>
      <c r="V29" s="2"/>
      <c r="W29" s="2"/>
    </row>
    <row r="30" ht="15.75" customHeight="1">
      <c r="A30" s="12" t="s">
        <v>55</v>
      </c>
      <c r="B30" s="67"/>
      <c r="C30" s="67"/>
      <c r="D30" s="67"/>
      <c r="E30" s="67"/>
      <c r="F30" s="14">
        <v>6.7</v>
      </c>
      <c r="G30" s="67"/>
      <c r="H30" s="67"/>
      <c r="I30" s="14"/>
      <c r="J30" s="20"/>
      <c r="K30" s="19"/>
      <c r="L30" s="67"/>
      <c r="M30" s="68"/>
      <c r="N30" s="21"/>
      <c r="O30" s="21"/>
      <c r="P30" s="2"/>
      <c r="Q30" s="2"/>
      <c r="R30" s="2"/>
      <c r="S30" s="2"/>
      <c r="T30" s="2"/>
      <c r="U30" s="2"/>
      <c r="V30" s="2"/>
      <c r="W30" s="2"/>
    </row>
    <row r="31" ht="15.75" customHeight="1">
      <c r="A31" s="12" t="s">
        <v>56</v>
      </c>
      <c r="B31" s="14"/>
      <c r="C31" s="14"/>
      <c r="D31" s="14"/>
      <c r="E31" s="14"/>
      <c r="F31" s="14"/>
      <c r="G31" s="14"/>
      <c r="H31" s="14">
        <v>2.3</v>
      </c>
      <c r="I31" s="14">
        <v>2.3</v>
      </c>
      <c r="J31" s="20">
        <v>1.6</v>
      </c>
      <c r="K31" s="14"/>
      <c r="L31" s="14"/>
      <c r="M31" s="63"/>
      <c r="N31" s="21"/>
      <c r="O31" s="21"/>
      <c r="P31" s="2"/>
      <c r="Q31" s="2"/>
      <c r="R31" s="2"/>
      <c r="S31" s="2"/>
      <c r="T31" s="2"/>
      <c r="U31" s="2"/>
      <c r="V31" s="2"/>
      <c r="W31" s="2"/>
    </row>
    <row r="32" ht="15.75" customHeight="1">
      <c r="A32" s="12" t="s">
        <v>57</v>
      </c>
      <c r="B32" s="14">
        <v>151.2</v>
      </c>
      <c r="C32" s="14">
        <v>164.4</v>
      </c>
      <c r="D32" s="14">
        <v>176.4</v>
      </c>
      <c r="E32" s="14">
        <v>214.8</v>
      </c>
      <c r="F32" s="14">
        <v>278.4</v>
      </c>
      <c r="G32" s="14">
        <v>369.0</v>
      </c>
      <c r="H32" s="14">
        <v>440.0</v>
      </c>
      <c r="I32" s="14">
        <v>417.5</v>
      </c>
      <c r="J32" s="20">
        <v>469.9</v>
      </c>
      <c r="K32" s="14">
        <v>474.4</v>
      </c>
      <c r="L32" s="51">
        <v>450.4</v>
      </c>
      <c r="M32" s="70">
        <v>448.1</v>
      </c>
      <c r="N32" s="49">
        <v>450.0</v>
      </c>
      <c r="O32" s="21"/>
      <c r="P32" s="49"/>
      <c r="Q32" s="62"/>
      <c r="R32" s="62"/>
      <c r="S32" s="62"/>
      <c r="T32" s="62"/>
      <c r="U32" s="2"/>
      <c r="V32" s="2"/>
      <c r="W32" s="2"/>
    </row>
    <row r="33" ht="15.75" customHeight="1">
      <c r="A33" s="2"/>
      <c r="B33" s="41"/>
      <c r="C33" s="41"/>
      <c r="D33" s="41"/>
      <c r="E33" s="41"/>
      <c r="F33" s="41"/>
      <c r="G33" s="41"/>
      <c r="H33" s="41"/>
      <c r="I33" s="41"/>
      <c r="J33" s="41"/>
      <c r="K33" s="41"/>
      <c r="L33" s="41"/>
      <c r="M33" s="41"/>
      <c r="N33" s="21"/>
      <c r="O33" s="21"/>
      <c r="R33" s="71"/>
      <c r="S33" s="71"/>
      <c r="T33" s="71"/>
      <c r="U33" s="2"/>
      <c r="V33" s="2"/>
      <c r="W33" s="2"/>
    </row>
    <row r="34" ht="15.75" customHeight="1">
      <c r="A34" s="2"/>
      <c r="B34" s="41"/>
      <c r="C34" s="41"/>
      <c r="D34" s="41"/>
      <c r="E34" s="41"/>
      <c r="F34" s="41"/>
      <c r="G34" s="41"/>
      <c r="H34" s="41"/>
      <c r="I34" s="41"/>
      <c r="J34" s="41"/>
      <c r="K34" s="41"/>
      <c r="L34" s="41"/>
      <c r="M34" s="41"/>
      <c r="N34" s="21"/>
      <c r="O34" s="21"/>
      <c r="P34" s="72"/>
      <c r="Q34" s="72"/>
      <c r="R34" s="5"/>
      <c r="S34" s="4"/>
      <c r="T34" s="3"/>
      <c r="U34" s="2"/>
      <c r="V34" s="2"/>
      <c r="W34" s="2"/>
    </row>
    <row r="35" ht="15.75" customHeight="1">
      <c r="A35" s="2"/>
      <c r="B35" s="41"/>
      <c r="C35" s="41"/>
      <c r="D35" s="41"/>
      <c r="E35" s="41"/>
      <c r="F35" s="41"/>
      <c r="G35" s="41"/>
      <c r="H35" s="41"/>
      <c r="I35" s="41"/>
      <c r="J35" s="74"/>
      <c r="K35" s="75"/>
      <c r="L35" s="76"/>
      <c r="M35" s="2"/>
      <c r="N35" s="21"/>
      <c r="O35" s="21"/>
      <c r="P35" s="21"/>
      <c r="Q35" s="2"/>
      <c r="R35" s="2"/>
      <c r="S35" s="2"/>
      <c r="T35" s="2"/>
      <c r="U35" s="2"/>
      <c r="V35" s="2"/>
      <c r="W35" s="2"/>
    </row>
    <row r="36" ht="15.75" customHeight="1">
      <c r="A36" s="78" t="s">
        <v>33</v>
      </c>
      <c r="B36" s="79">
        <v>12787.0</v>
      </c>
      <c r="C36" s="79">
        <v>14007.0</v>
      </c>
      <c r="D36" s="79">
        <v>14700.0</v>
      </c>
      <c r="E36" s="79">
        <v>17900.0</v>
      </c>
      <c r="F36" s="79">
        <v>21200.0</v>
      </c>
      <c r="G36" s="79">
        <v>19800.0</v>
      </c>
      <c r="H36" s="79">
        <v>18000.0</v>
      </c>
      <c r="I36" s="79">
        <v>16900.0</v>
      </c>
      <c r="J36" s="81">
        <v>16400.0</v>
      </c>
      <c r="K36" s="82">
        <v>15900.0</v>
      </c>
      <c r="L36" s="83">
        <v>15600.0</v>
      </c>
      <c r="M36" s="84">
        <v>15500.0</v>
      </c>
      <c r="N36" s="84">
        <v>14951.0</v>
      </c>
      <c r="O36" s="4"/>
      <c r="P36" s="78"/>
      <c r="Q36" s="78"/>
      <c r="R36" s="78"/>
      <c r="S36" s="78"/>
      <c r="T36" s="78"/>
      <c r="U36" s="78"/>
      <c r="V36" s="78"/>
      <c r="W36" s="78"/>
    </row>
    <row r="37" ht="15.75" customHeight="1">
      <c r="A37" s="78" t="s">
        <v>34</v>
      </c>
      <c r="B37" s="85">
        <f>'Wireline (MS)'!B37</f>
        <v>91.58442168</v>
      </c>
      <c r="C37" s="85">
        <f>'Wireline (MS)'!C37</f>
        <v>89.34604127</v>
      </c>
      <c r="D37" s="85">
        <f>'Wireline (MS)'!D37</f>
        <v>88.3</v>
      </c>
      <c r="E37" s="85">
        <f>'Wireline (MS)'!E37</f>
        <v>82.06648045</v>
      </c>
      <c r="F37" s="85">
        <f>'Wireline (MS)'!F37</f>
        <v>91.72308275</v>
      </c>
      <c r="G37" s="85">
        <f>'Wireline (MS)'!G37</f>
        <v>81.16161616</v>
      </c>
      <c r="H37" s="85">
        <f>'Wireline (MS)'!H37</f>
        <v>91.76020822</v>
      </c>
      <c r="I37" s="85">
        <f>'Wireline (MS)'!I37</f>
        <v>87.14944075</v>
      </c>
      <c r="J37" s="85">
        <f>'Wireline (MS)'!J37</f>
        <v>87.94932118</v>
      </c>
      <c r="K37" s="85">
        <f>'Wireline (MS)'!K37</f>
        <v>87.32137176</v>
      </c>
      <c r="L37" s="85">
        <f>'Wireline (MS)'!L37</f>
        <v>86.62475283</v>
      </c>
      <c r="M37" s="85">
        <f>'Wireline (MS)'!M37</f>
        <v>85.310964</v>
      </c>
      <c r="N37" s="85">
        <f>'Wireline (MS)'!N37</f>
        <v>79.35634406</v>
      </c>
      <c r="O37" s="21"/>
      <c r="P37" s="2"/>
      <c r="Q37" s="2"/>
      <c r="R37" s="2"/>
      <c r="S37" s="2"/>
      <c r="T37" s="2"/>
      <c r="U37" s="2"/>
      <c r="V37" s="2"/>
      <c r="W37" s="2"/>
    </row>
    <row r="38" ht="15.75" customHeight="1">
      <c r="A38" s="78" t="s">
        <v>38</v>
      </c>
      <c r="B38" s="86">
        <f>'Wireline (MS)'!B38</f>
        <v>5031.588011</v>
      </c>
      <c r="C38" s="86">
        <f>'Wireline (MS)'!C38</f>
        <v>4427.175216</v>
      </c>
      <c r="D38" s="86">
        <f>'Wireline (MS)'!D38</f>
        <v>4189.297146</v>
      </c>
      <c r="E38" s="86">
        <f>'Wireline (MS)'!E38</f>
        <v>3360.449391</v>
      </c>
      <c r="F38" s="86">
        <f>'Wireline (MS)'!F38</f>
        <v>4131.837829</v>
      </c>
      <c r="G38" s="86">
        <f>'Wireline (MS)'!G38</f>
        <v>2961.468932</v>
      </c>
      <c r="H38" s="86">
        <f>'Wireline (MS)'!H38</f>
        <v>3897.049702</v>
      </c>
      <c r="I38" s="86">
        <f>'Wireline (MS)'!I38</f>
        <v>3462.175175</v>
      </c>
      <c r="J38" s="86">
        <f>'Wireline (MS)'!J38</f>
        <v>3506.951629</v>
      </c>
      <c r="K38" s="86">
        <f>'Wireline (MS)'!K38</f>
        <v>3416.431649</v>
      </c>
      <c r="L38" s="86">
        <f>'Wireline (MS)'!L38</f>
        <v>3319.61616</v>
      </c>
      <c r="M38" s="86">
        <f>'Wireline (MS)'!M38</f>
        <v>3139.834857</v>
      </c>
      <c r="N38" s="86">
        <f>'Wireline (MS)'!N38</f>
        <v>2903.934598</v>
      </c>
      <c r="O38" s="21"/>
      <c r="P38" s="21"/>
      <c r="Q38" s="2"/>
      <c r="R38" s="2"/>
      <c r="S38" s="2"/>
      <c r="T38" s="2"/>
      <c r="U38" s="2"/>
      <c r="V38" s="2"/>
      <c r="W38" s="2"/>
    </row>
    <row r="39" ht="15.75" customHeight="1">
      <c r="A39" s="87" t="s">
        <v>62</v>
      </c>
      <c r="B39" s="88"/>
      <c r="C39" s="88"/>
      <c r="D39" s="88"/>
      <c r="E39" s="88"/>
      <c r="F39" s="88">
        <f>'Wireline (MS)'!F39</f>
        <v>87.86317709</v>
      </c>
      <c r="G39" s="88">
        <f>'Wireline (MS)'!G39</f>
        <v>77.1</v>
      </c>
      <c r="H39" s="88">
        <f>'Wireline (MS)'!H39</f>
        <v>88.90354155</v>
      </c>
      <c r="I39" s="88">
        <f>'Wireline (MS)'!I39</f>
        <v>83.8762276</v>
      </c>
      <c r="J39" s="88">
        <f>'Wireline (MS)'!J39</f>
        <v>84.53310122</v>
      </c>
      <c r="K39" s="88">
        <f>'Wireline (MS)'!K39</f>
        <v>83.66901421</v>
      </c>
      <c r="L39" s="88">
        <f>'Wireline (MS)'!L39</f>
        <v>82.75231693</v>
      </c>
      <c r="M39" s="88">
        <f>'Wireline (MS)'!M39</f>
        <v>80.67870594</v>
      </c>
      <c r="N39" s="89" t="s">
        <v>64</v>
      </c>
      <c r="O39" s="73"/>
      <c r="P39" s="73"/>
      <c r="Q39" s="73"/>
      <c r="R39" s="73"/>
      <c r="S39" s="73"/>
      <c r="T39" s="73"/>
      <c r="U39" s="73"/>
      <c r="V39" s="73"/>
      <c r="W39" s="73"/>
    </row>
    <row r="40" ht="15.75" customHeight="1">
      <c r="A40" s="87" t="s">
        <v>65</v>
      </c>
      <c r="B40" s="88"/>
      <c r="C40" s="88"/>
      <c r="D40" s="88"/>
      <c r="E40" s="88"/>
      <c r="F40" s="88">
        <f>'Wireline (MS)'!F40</f>
        <v>3502.045377</v>
      </c>
      <c r="G40" s="88">
        <f>'Wireline (MS)'!G40</f>
        <v>2475.074745</v>
      </c>
      <c r="H40" s="88">
        <f>'Wireline (MS)'!H40</f>
        <v>2707.615467</v>
      </c>
      <c r="I40" s="88">
        <f>'Wireline (MS)'!I40</f>
        <v>2437.263662</v>
      </c>
      <c r="J40" s="88">
        <f>'Wireline (MS)'!J40</f>
        <v>2479.94957</v>
      </c>
      <c r="K40" s="88">
        <f>'Wireline (MS)'!K40</f>
        <v>2406.391777</v>
      </c>
      <c r="L40" s="88">
        <f>'Wireline (MS)'!L40</f>
        <v>2341.270523</v>
      </c>
      <c r="M40" s="88">
        <f>'Wireline (MS)'!M40</f>
        <v>2214.604239</v>
      </c>
      <c r="N40" s="89" t="s">
        <v>64</v>
      </c>
      <c r="O40" s="73"/>
      <c r="P40" s="73"/>
      <c r="Q40" s="73"/>
      <c r="R40" s="73"/>
      <c r="S40" s="73"/>
      <c r="T40" s="73"/>
      <c r="U40" s="73"/>
      <c r="V40" s="73"/>
      <c r="W40" s="73"/>
    </row>
    <row r="41" ht="15.75" customHeight="1">
      <c r="A41" s="1"/>
      <c r="B41" s="1"/>
      <c r="C41" s="1"/>
      <c r="D41" s="1"/>
      <c r="E41" s="1"/>
      <c r="F41" s="1"/>
      <c r="G41" s="1"/>
      <c r="H41" s="1"/>
      <c r="I41" s="1"/>
      <c r="J41" s="1"/>
      <c r="K41" s="1"/>
      <c r="L41" s="1"/>
      <c r="M41" s="1"/>
      <c r="N41" s="1"/>
      <c r="O41" s="1"/>
      <c r="P41" s="1"/>
      <c r="Q41" s="1"/>
      <c r="R41" s="1"/>
      <c r="S41" s="1"/>
      <c r="T41" s="1"/>
      <c r="U41" s="1"/>
      <c r="V41" s="1"/>
      <c r="W41" s="1"/>
    </row>
    <row r="42" ht="15.75" customHeight="1">
      <c r="A42" s="1"/>
      <c r="B42" s="90" t="s">
        <v>66</v>
      </c>
      <c r="G42" s="1"/>
      <c r="H42" s="1"/>
      <c r="I42" s="1"/>
      <c r="J42" s="1"/>
      <c r="K42" s="1"/>
      <c r="L42" s="1"/>
      <c r="M42" s="1"/>
      <c r="N42" s="1"/>
      <c r="O42" s="1"/>
      <c r="P42" s="1"/>
      <c r="Q42" s="1"/>
      <c r="R42" s="1"/>
      <c r="S42" s="1"/>
      <c r="T42" s="1"/>
      <c r="U42" s="1"/>
      <c r="V42" s="1"/>
      <c r="W42" s="1"/>
    </row>
    <row r="43" ht="15.75" customHeight="1">
      <c r="A43" s="1"/>
      <c r="B43" s="91" t="s">
        <v>67</v>
      </c>
      <c r="N43" s="1"/>
      <c r="O43" s="1"/>
      <c r="P43" s="1"/>
      <c r="Q43" s="1"/>
      <c r="R43" s="1"/>
      <c r="S43" s="1"/>
      <c r="T43" s="1"/>
      <c r="U43" s="1"/>
      <c r="V43" s="1"/>
      <c r="W43" s="1"/>
    </row>
    <row r="44" ht="15.75" customHeight="1">
      <c r="A44" s="1"/>
      <c r="N44" s="1"/>
      <c r="O44" s="1"/>
      <c r="P44" s="1"/>
      <c r="Q44" s="1"/>
      <c r="R44" s="1"/>
      <c r="S44" s="1"/>
      <c r="T44" s="1"/>
      <c r="U44" s="1"/>
      <c r="V44" s="1"/>
      <c r="W44" s="1"/>
    </row>
    <row r="45" ht="15.75" customHeight="1">
      <c r="A45" s="1"/>
      <c r="N45" s="1"/>
      <c r="O45" s="1"/>
      <c r="P45" s="1"/>
      <c r="Q45" s="1"/>
      <c r="R45" s="1"/>
      <c r="S45" s="1"/>
      <c r="T45" s="1"/>
      <c r="U45" s="1"/>
      <c r="V45" s="1"/>
      <c r="W45" s="1"/>
    </row>
    <row r="46" ht="15.75" customHeight="1">
      <c r="A46" s="1"/>
      <c r="N46" s="1"/>
      <c r="O46" s="1"/>
      <c r="P46" s="1"/>
      <c r="Q46" s="1"/>
      <c r="R46" s="1"/>
      <c r="S46" s="1"/>
      <c r="T46" s="1"/>
      <c r="U46" s="1"/>
      <c r="V46" s="1"/>
      <c r="W46" s="1"/>
    </row>
    <row r="47" ht="15.75" customHeight="1">
      <c r="A47" s="1"/>
      <c r="N47" s="1"/>
      <c r="O47" s="1"/>
      <c r="P47" s="1"/>
      <c r="Q47" s="1"/>
      <c r="R47" s="1"/>
      <c r="S47" s="1"/>
      <c r="T47" s="1"/>
      <c r="U47" s="1"/>
      <c r="V47" s="1"/>
      <c r="W47" s="1"/>
    </row>
    <row r="48" ht="15.75" customHeight="1">
      <c r="A48" s="1"/>
      <c r="N48" s="1"/>
      <c r="O48" s="1"/>
      <c r="P48" s="1"/>
      <c r="Q48" s="1"/>
      <c r="R48" s="1"/>
      <c r="S48" s="1"/>
      <c r="T48" s="1"/>
      <c r="U48" s="1"/>
      <c r="V48" s="1"/>
      <c r="W48" s="1"/>
    </row>
    <row r="49" ht="15.75" customHeight="1">
      <c r="A49" s="1"/>
      <c r="N49" s="1"/>
      <c r="O49" s="1"/>
      <c r="P49" s="1"/>
      <c r="Q49" s="1"/>
      <c r="R49" s="1"/>
      <c r="S49" s="1"/>
      <c r="T49" s="1"/>
      <c r="U49" s="1"/>
      <c r="V49" s="1"/>
      <c r="W49" s="1"/>
    </row>
    <row r="50" ht="15.75" customHeight="1">
      <c r="A50" s="1"/>
      <c r="N50" s="1"/>
      <c r="O50" s="1"/>
      <c r="P50" s="1"/>
      <c r="Q50" s="1"/>
      <c r="R50" s="1"/>
      <c r="S50" s="1"/>
      <c r="T50" s="1"/>
      <c r="U50" s="1"/>
      <c r="V50" s="1"/>
      <c r="W50" s="1"/>
    </row>
    <row r="51" ht="15.75" customHeight="1">
      <c r="A51" s="1"/>
      <c r="N51" s="1"/>
      <c r="O51" s="1"/>
      <c r="P51" s="1"/>
      <c r="Q51" s="1"/>
      <c r="R51" s="1"/>
      <c r="S51" s="1"/>
      <c r="T51" s="1"/>
      <c r="U51" s="1"/>
      <c r="V51" s="1"/>
      <c r="W51" s="1"/>
    </row>
    <row r="52" ht="15.75" customHeight="1">
      <c r="A52" s="1"/>
      <c r="N52" s="1"/>
      <c r="O52" s="1"/>
      <c r="P52" s="1"/>
      <c r="Q52" s="1"/>
      <c r="R52" s="1"/>
      <c r="S52" s="1"/>
      <c r="T52" s="1"/>
      <c r="U52" s="1"/>
      <c r="V52" s="1"/>
      <c r="W52" s="1"/>
    </row>
    <row r="53" ht="15.75" customHeight="1">
      <c r="A53" s="1"/>
      <c r="N53" s="1"/>
      <c r="O53" s="1"/>
      <c r="P53" s="1"/>
      <c r="Q53" s="1"/>
      <c r="R53" s="1"/>
      <c r="S53" s="1"/>
      <c r="T53" s="1"/>
      <c r="U53" s="1"/>
      <c r="V53" s="1"/>
      <c r="W53" s="1"/>
    </row>
    <row r="54" ht="15.75" customHeight="1">
      <c r="A54" s="1"/>
      <c r="N54" s="1"/>
      <c r="O54" s="1"/>
      <c r="P54" s="1"/>
      <c r="Q54" s="1"/>
      <c r="R54" s="1"/>
      <c r="S54" s="1"/>
      <c r="T54" s="1"/>
      <c r="U54" s="1"/>
      <c r="V54" s="1"/>
      <c r="W54" s="1"/>
    </row>
    <row r="55" ht="15.75" customHeight="1">
      <c r="A55" s="1"/>
      <c r="N55" s="1"/>
      <c r="O55" s="1"/>
      <c r="P55" s="1"/>
      <c r="Q55" s="1"/>
      <c r="R55" s="1"/>
      <c r="S55" s="1"/>
      <c r="T55" s="1"/>
      <c r="U55" s="1"/>
      <c r="V55" s="1"/>
      <c r="W55" s="1"/>
    </row>
    <row r="56" ht="15.75" customHeight="1">
      <c r="A56" s="1"/>
      <c r="N56" s="1"/>
      <c r="O56" s="1"/>
      <c r="P56" s="1"/>
      <c r="Q56" s="1"/>
      <c r="R56" s="1"/>
      <c r="S56" s="1"/>
      <c r="T56" s="1"/>
      <c r="U56" s="1"/>
      <c r="V56" s="1"/>
      <c r="W56" s="1"/>
    </row>
    <row r="57" ht="15.75" customHeight="1">
      <c r="A57" s="1"/>
      <c r="N57" s="1"/>
      <c r="O57" s="1"/>
      <c r="P57" s="1"/>
      <c r="Q57" s="1"/>
      <c r="R57" s="1"/>
      <c r="S57" s="1"/>
      <c r="T57" s="1"/>
      <c r="U57" s="1"/>
      <c r="V57" s="1"/>
      <c r="W57" s="1"/>
    </row>
    <row r="58" ht="15.75" customHeight="1">
      <c r="A58" s="1"/>
      <c r="N58" s="1"/>
      <c r="O58" s="1"/>
      <c r="P58" s="1"/>
      <c r="Q58" s="1"/>
      <c r="R58" s="1"/>
      <c r="S58" s="1"/>
      <c r="T58" s="1"/>
      <c r="U58" s="1"/>
      <c r="V58" s="1"/>
      <c r="W58" s="1"/>
    </row>
    <row r="59" ht="15.75" customHeight="1">
      <c r="A59" s="1"/>
      <c r="N59" s="1"/>
      <c r="O59" s="1"/>
      <c r="P59" s="1"/>
      <c r="Q59" s="1"/>
      <c r="R59" s="1"/>
      <c r="S59" s="1"/>
      <c r="T59" s="1"/>
      <c r="U59" s="1"/>
      <c r="V59" s="1"/>
      <c r="W59" s="1"/>
    </row>
    <row r="60" ht="15.75" customHeight="1">
      <c r="A60" s="1"/>
      <c r="N60" s="1"/>
      <c r="O60" s="1"/>
      <c r="P60" s="1"/>
      <c r="Q60" s="1"/>
      <c r="R60" s="1"/>
      <c r="S60" s="1"/>
      <c r="T60" s="1"/>
      <c r="U60" s="1"/>
      <c r="V60" s="1"/>
      <c r="W60" s="1"/>
    </row>
    <row r="61" ht="15.75" customHeight="1">
      <c r="A61" s="1"/>
      <c r="N61" s="1"/>
      <c r="O61" s="1"/>
      <c r="P61" s="1"/>
      <c r="Q61" s="1"/>
      <c r="R61" s="1"/>
      <c r="S61" s="1"/>
      <c r="T61" s="1"/>
      <c r="U61" s="1"/>
      <c r="V61" s="1"/>
      <c r="W61" s="1"/>
    </row>
    <row r="62" ht="15.75" customHeight="1">
      <c r="A62" s="1"/>
      <c r="N62" s="1"/>
      <c r="O62" s="1"/>
      <c r="P62" s="1"/>
      <c r="Q62" s="1"/>
      <c r="R62" s="1"/>
      <c r="S62" s="1"/>
      <c r="T62" s="1"/>
      <c r="U62" s="1"/>
      <c r="V62" s="1"/>
      <c r="W62" s="1"/>
    </row>
    <row r="63" ht="15.75" customHeight="1">
      <c r="A63" s="1"/>
      <c r="N63" s="1"/>
      <c r="O63" s="1"/>
      <c r="P63" s="1"/>
      <c r="Q63" s="1"/>
      <c r="R63" s="1"/>
      <c r="S63" s="1"/>
      <c r="T63" s="1"/>
      <c r="U63" s="1"/>
      <c r="V63" s="1"/>
      <c r="W63" s="1"/>
    </row>
    <row r="64" ht="15.75" customHeight="1">
      <c r="A64" s="1"/>
      <c r="N64" s="1"/>
      <c r="O64" s="1"/>
      <c r="P64" s="1"/>
      <c r="Q64" s="1"/>
      <c r="R64" s="1"/>
      <c r="S64" s="1"/>
      <c r="T64" s="1"/>
      <c r="U64" s="1"/>
      <c r="V64" s="1"/>
      <c r="W64" s="1"/>
    </row>
    <row r="65" ht="15.75" customHeight="1">
      <c r="A65" s="1"/>
      <c r="N65" s="1"/>
      <c r="O65" s="1"/>
      <c r="P65" s="1"/>
      <c r="Q65" s="1"/>
      <c r="R65" s="1"/>
      <c r="S65" s="1"/>
      <c r="T65" s="1"/>
      <c r="U65" s="1"/>
      <c r="V65" s="1"/>
      <c r="W65" s="1"/>
    </row>
    <row r="66" ht="15.75" customHeight="1">
      <c r="A66" s="1"/>
      <c r="N66" s="1"/>
      <c r="O66" s="1"/>
      <c r="P66" s="1"/>
      <c r="Q66" s="1"/>
      <c r="R66" s="1"/>
      <c r="S66" s="1"/>
      <c r="T66" s="1"/>
      <c r="U66" s="1"/>
      <c r="V66" s="1"/>
      <c r="W66" s="1"/>
    </row>
    <row r="67" ht="15.75" customHeight="1">
      <c r="A67" s="1"/>
      <c r="N67" s="1"/>
      <c r="O67" s="1"/>
      <c r="P67" s="1"/>
      <c r="Q67" s="1"/>
      <c r="R67" s="1"/>
      <c r="S67" s="1"/>
      <c r="T67" s="1"/>
      <c r="U67" s="1"/>
      <c r="V67" s="1"/>
      <c r="W67" s="1"/>
    </row>
    <row r="68" ht="15.75" customHeight="1">
      <c r="A68" s="1"/>
      <c r="N68" s="1"/>
      <c r="O68" s="1"/>
      <c r="P68" s="1"/>
      <c r="Q68" s="1"/>
      <c r="R68" s="1"/>
      <c r="S68" s="1"/>
      <c r="T68" s="1"/>
      <c r="U68" s="1"/>
      <c r="V68" s="1"/>
      <c r="W68" s="1"/>
    </row>
    <row r="69" ht="15.75" customHeight="1">
      <c r="A69" s="1"/>
      <c r="N69" s="1"/>
      <c r="O69" s="1"/>
      <c r="P69" s="1"/>
      <c r="Q69" s="1"/>
      <c r="R69" s="1"/>
      <c r="S69" s="1"/>
      <c r="T69" s="1"/>
      <c r="U69" s="1"/>
      <c r="V69" s="1"/>
      <c r="W69" s="1"/>
    </row>
    <row r="70" ht="15.75" customHeight="1">
      <c r="A70" s="1"/>
      <c r="N70" s="1"/>
      <c r="O70" s="1"/>
      <c r="P70" s="1"/>
      <c r="Q70" s="1"/>
      <c r="R70" s="1"/>
      <c r="S70" s="1"/>
      <c r="T70" s="1"/>
      <c r="U70" s="1"/>
      <c r="V70" s="1"/>
      <c r="W70" s="1"/>
    </row>
    <row r="71" ht="15.75" customHeight="1">
      <c r="A71" s="1"/>
      <c r="N71" s="1"/>
      <c r="O71" s="1"/>
      <c r="P71" s="1"/>
      <c r="Q71" s="1"/>
      <c r="R71" s="1"/>
      <c r="S71" s="1"/>
      <c r="T71" s="1"/>
      <c r="U71" s="1"/>
      <c r="V71" s="1"/>
      <c r="W71" s="1"/>
    </row>
    <row r="72" ht="15.75" customHeight="1">
      <c r="A72" s="1"/>
      <c r="N72" s="1"/>
      <c r="O72" s="1"/>
      <c r="P72" s="1"/>
      <c r="Q72" s="1"/>
      <c r="R72" s="1"/>
      <c r="S72" s="1"/>
      <c r="T72" s="1"/>
      <c r="U72" s="1"/>
      <c r="V72" s="1"/>
      <c r="W72" s="1"/>
    </row>
    <row r="73" ht="15.75" customHeight="1">
      <c r="A73" s="1"/>
      <c r="N73" s="1"/>
      <c r="O73" s="1"/>
      <c r="P73" s="1"/>
      <c r="Q73" s="1"/>
      <c r="R73" s="1"/>
      <c r="S73" s="1"/>
      <c r="T73" s="1"/>
      <c r="U73" s="1"/>
      <c r="V73" s="1"/>
      <c r="W73" s="1"/>
    </row>
    <row r="74" ht="15.75" customHeight="1">
      <c r="A74" s="1"/>
      <c r="N74" s="1"/>
      <c r="O74" s="1"/>
      <c r="P74" s="1"/>
      <c r="Q74" s="1"/>
      <c r="R74" s="1"/>
      <c r="S74" s="1"/>
      <c r="T74" s="1"/>
      <c r="U74" s="1"/>
      <c r="V74" s="1"/>
      <c r="W74" s="1"/>
    </row>
    <row r="75" ht="15.75" customHeight="1">
      <c r="A75" s="1"/>
      <c r="N75" s="1"/>
      <c r="O75" s="1"/>
      <c r="P75" s="1"/>
      <c r="Q75" s="1"/>
      <c r="R75" s="1"/>
      <c r="S75" s="1"/>
      <c r="T75" s="1"/>
      <c r="U75" s="1"/>
      <c r="V75" s="1"/>
      <c r="W75" s="1"/>
    </row>
    <row r="76" ht="15.75" customHeight="1">
      <c r="A76" s="1"/>
      <c r="N76" s="1"/>
      <c r="O76" s="1"/>
      <c r="P76" s="1"/>
      <c r="Q76" s="1"/>
      <c r="R76" s="1"/>
      <c r="S76" s="1"/>
      <c r="T76" s="1"/>
      <c r="U76" s="1"/>
      <c r="V76" s="1"/>
      <c r="W76" s="1"/>
    </row>
    <row r="77" ht="15.75" customHeight="1">
      <c r="A77" s="1"/>
      <c r="N77" s="1"/>
      <c r="O77" s="1"/>
      <c r="P77" s="1"/>
      <c r="Q77" s="1"/>
      <c r="R77" s="1"/>
      <c r="S77" s="1"/>
      <c r="T77" s="1"/>
      <c r="U77" s="1"/>
      <c r="V77" s="1"/>
      <c r="W77" s="1"/>
    </row>
    <row r="78" ht="15.75" customHeight="1">
      <c r="A78" s="1"/>
      <c r="N78" s="1"/>
      <c r="O78" s="1"/>
      <c r="P78" s="1"/>
      <c r="Q78" s="1"/>
      <c r="R78" s="1"/>
      <c r="S78" s="1"/>
      <c r="T78" s="1"/>
      <c r="U78" s="1"/>
      <c r="V78" s="1"/>
      <c r="W78" s="1"/>
    </row>
    <row r="79" ht="15.75" customHeight="1">
      <c r="A79" s="1"/>
      <c r="N79" s="1"/>
      <c r="O79" s="1"/>
      <c r="P79" s="1"/>
      <c r="Q79" s="1"/>
      <c r="R79" s="1"/>
      <c r="S79" s="1"/>
      <c r="T79" s="1"/>
      <c r="U79" s="1"/>
      <c r="V79" s="1"/>
      <c r="W79" s="1"/>
    </row>
    <row r="80" ht="15.75" customHeight="1">
      <c r="A80" s="1"/>
      <c r="N80" s="1"/>
      <c r="O80" s="1"/>
      <c r="P80" s="1"/>
      <c r="Q80" s="1"/>
      <c r="R80" s="1"/>
      <c r="S80" s="1"/>
      <c r="T80" s="1"/>
      <c r="U80" s="1"/>
      <c r="V80" s="1"/>
      <c r="W80" s="1"/>
    </row>
    <row r="81" ht="15.75" customHeight="1">
      <c r="A81" s="1"/>
      <c r="N81" s="1"/>
      <c r="O81" s="1"/>
      <c r="P81" s="1"/>
      <c r="Q81" s="1"/>
      <c r="R81" s="1"/>
      <c r="S81" s="1"/>
      <c r="T81" s="1"/>
      <c r="U81" s="1"/>
      <c r="V81" s="1"/>
      <c r="W81" s="1"/>
    </row>
    <row r="82" ht="15.75" customHeight="1">
      <c r="A82" s="1"/>
      <c r="N82" s="1"/>
      <c r="O82" s="1"/>
      <c r="P82" s="1"/>
      <c r="Q82" s="1"/>
      <c r="R82" s="1"/>
      <c r="S82" s="1"/>
      <c r="T82" s="1"/>
      <c r="U82" s="1"/>
      <c r="V82" s="1"/>
      <c r="W82" s="1"/>
    </row>
  </sheetData>
  <mergeCells count="3">
    <mergeCell ref="B1:O1"/>
    <mergeCell ref="B43:M82"/>
    <mergeCell ref="B42:F42"/>
  </mergeCell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7.29" defaultRowHeight="15.0"/>
  <cols>
    <col customWidth="1" min="1" max="1" width="20.14"/>
    <col customWidth="1" min="2" max="5" width="10.86"/>
    <col customWidth="1" min="6" max="6" width="11.86"/>
    <col customWidth="1" min="7" max="7" width="15.0"/>
    <col customWidth="1" min="8" max="8" width="11.57"/>
    <col customWidth="1" min="9" max="12" width="10.86"/>
    <col customWidth="1" min="13" max="13" width="12.29"/>
    <col customWidth="1" min="14" max="14" width="19.0"/>
  </cols>
  <sheetData>
    <row r="1" ht="18.0" customHeight="1">
      <c r="A1" s="5"/>
      <c r="B1" s="3" t="s">
        <v>2</v>
      </c>
    </row>
    <row r="2" ht="15.75" customHeight="1">
      <c r="A2" s="7"/>
      <c r="B2" s="9">
        <v>1984.0</v>
      </c>
      <c r="C2" s="9">
        <v>1988.0</v>
      </c>
      <c r="D2" s="9">
        <v>1992.0</v>
      </c>
      <c r="E2" s="9">
        <v>1996.0</v>
      </c>
      <c r="F2" s="9">
        <v>2000.0</v>
      </c>
      <c r="G2" s="9">
        <v>2004.0</v>
      </c>
      <c r="H2" s="9">
        <v>2008.0</v>
      </c>
      <c r="I2" s="9">
        <v>2010.0</v>
      </c>
      <c r="J2" s="9">
        <v>2011.0</v>
      </c>
      <c r="K2" s="7">
        <v>2012.0</v>
      </c>
      <c r="L2" s="9">
        <v>2013.0</v>
      </c>
      <c r="M2" s="9">
        <v>2014.0</v>
      </c>
      <c r="N2" s="10">
        <v>2015.0</v>
      </c>
    </row>
    <row r="3" ht="15.75" customHeight="1">
      <c r="A3" s="12" t="s">
        <v>3</v>
      </c>
      <c r="B3" s="17">
        <f>('Wireline (RV) '!B3)/('Wireline (RV) '!B36)*100</f>
        <v>69.40408227</v>
      </c>
      <c r="C3" s="17">
        <f>('Wireline (RV) '!C3)/('Wireline (RV) '!C36)*100</f>
        <v>64.38138074</v>
      </c>
      <c r="D3" s="17">
        <f>('Wireline (RV) '!D3)/('Wireline (RV) '!D36)*100</f>
        <v>62.31972789</v>
      </c>
      <c r="E3" s="17">
        <f>('Wireline (RV) '!E3)/('Wireline (RV) '!E36)*100</f>
        <v>55.03351955</v>
      </c>
      <c r="F3" s="17">
        <f>('Wireline (RV) '!F3)/('Wireline (RV) '!F36)*100</f>
        <v>60.09245283</v>
      </c>
      <c r="G3" s="17">
        <f>('Wireline (RV) '!G3)/('Wireline (RV) '!G36)*100</f>
        <v>49.37626263</v>
      </c>
      <c r="H3" s="17">
        <f>('Wireline (RV) '!H3)/('Wireline (RV) '!H36)*100</f>
        <v>56.77354155</v>
      </c>
      <c r="I3" s="17">
        <f>('Wireline (RV) '!I3)/('Wireline (RV) '!I36)*100</f>
        <v>53.34785363</v>
      </c>
      <c r="J3" s="17">
        <f>('Wireline (RV) '!J3)/('Wireline (RV) '!J36)*100</f>
        <v>53.62619597</v>
      </c>
      <c r="K3" s="17">
        <f>('Wireline (RV) '!K3)/('Wireline (RV) '!K36)*100</f>
        <v>52.56100629</v>
      </c>
      <c r="L3" s="17">
        <f>('Wireline (RV) '!L3)/('Wireline (RV) '!L36)*100</f>
        <v>51.25823565</v>
      </c>
      <c r="M3" s="17">
        <f>('Wireline (RV) '!M3)/('Wireline (RV) '!M36)*100</f>
        <v>49.55870968</v>
      </c>
      <c r="N3" s="17">
        <f>('Wireline (RV) '!N3)/('Wireline (RV) '!N36)*100</f>
        <v>46.86041067</v>
      </c>
    </row>
    <row r="4" ht="15.75" customHeight="1">
      <c r="A4" s="32" t="s">
        <v>5</v>
      </c>
      <c r="B4" s="33"/>
      <c r="C4" s="33"/>
      <c r="D4" s="33"/>
      <c r="E4" s="33"/>
      <c r="F4" s="35">
        <f>('Wireline (RV) '!F4)/('Wireline (RV) '!F36)*100</f>
        <v>54.29245283</v>
      </c>
      <c r="G4" s="35">
        <f>('Wireline (RV) '!G4)/('Wireline (RV) '!G36)*100</f>
        <v>43.82727273</v>
      </c>
      <c r="H4" s="35">
        <f>('Wireline (RV) '!H4)/('Wireline (RV) '!H36)*100</f>
        <v>42.91576377</v>
      </c>
      <c r="I4" s="35">
        <f>('Wireline (RV) '!I4)/('Wireline (RV) '!I36)*100</f>
        <v>40.78217316</v>
      </c>
      <c r="J4" s="35">
        <f>('Wireline (RV) '!J4)/('Wireline (RV) '!J36)*100</f>
        <v>41.14631792</v>
      </c>
      <c r="K4" s="35">
        <f>('Wireline (RV) '!K4)/('Wireline (RV) '!K36)*100</f>
        <v>39.90566038</v>
      </c>
      <c r="L4" s="35">
        <f>('Wireline (RV) '!L4)/('Wireline (RV) '!L36)*100</f>
        <v>38.57820513</v>
      </c>
      <c r="M4" s="35">
        <f>('Wireline (RV) '!M4)/('Wireline (RV) '!M36)*100</f>
        <v>37.08387097</v>
      </c>
      <c r="N4" s="35">
        <f>('Wireline (RV) '!N4)/('Wireline (RV) '!N36)*100</f>
        <v>46.86041067</v>
      </c>
    </row>
    <row r="5" ht="15.75" customHeight="1">
      <c r="A5" s="32" t="s">
        <v>11</v>
      </c>
      <c r="B5" s="33"/>
      <c r="C5" s="33"/>
      <c r="D5" s="33"/>
      <c r="E5" s="33"/>
      <c r="F5" s="35">
        <f>('Wireline (RV) '!F5)/('Wireline (RV) '!F36)*100</f>
        <v>5.8</v>
      </c>
      <c r="G5" s="35">
        <f>('Wireline (RV) '!G5)/('Wireline (RV) '!G36)*100</f>
        <v>5.548989899</v>
      </c>
      <c r="H5" s="35">
        <f>('Wireline (RV) '!H5)/('Wireline (RV) '!H36)*100</f>
        <v>13.85777778</v>
      </c>
      <c r="I5" s="35">
        <f>('Wireline (RV) '!I5)/('Wireline (RV) '!I36)*100</f>
        <v>12.56568047</v>
      </c>
      <c r="J5" s="35">
        <f>('Wireline (RV) '!J5)/('Wireline (RV) '!J36)*100</f>
        <v>12.47987805</v>
      </c>
      <c r="K5" s="35">
        <f>('Wireline (RV) '!K5)/('Wireline (RV) '!K36)*100</f>
        <v>12.65534591</v>
      </c>
      <c r="L5" s="35">
        <f>('Wireline (RV) '!L5)/('Wireline (RV) '!L36)*100</f>
        <v>12.68003052</v>
      </c>
      <c r="M5" s="35">
        <f>('Wireline (RV) '!M5)/('Wireline (RV) '!M36)*100</f>
        <v>12.47483871</v>
      </c>
      <c r="N5" s="43" t="s">
        <v>3</v>
      </c>
    </row>
    <row r="6" ht="15.75" customHeight="1">
      <c r="A6" s="39" t="s">
        <v>14</v>
      </c>
      <c r="B6" s="17">
        <f>('Wireline (RV) '!B6)/('Wireline (RV) '!B36)*100</f>
        <v>2.206928912</v>
      </c>
      <c r="C6" s="17">
        <f>('Wireline (RV) '!C6)/('Wireline (RV) '!C36)*100</f>
        <v>2.749339616</v>
      </c>
      <c r="D6" s="17">
        <f>('Wireline (RV) '!D6)/('Wireline (RV) '!D36)*100</f>
        <v>3.695918367</v>
      </c>
      <c r="E6" s="17">
        <f>('Wireline (RV) '!E6)/('Wireline (RV) '!E36)*100</f>
        <v>3.324022346</v>
      </c>
      <c r="F6" s="14" t="s">
        <v>15</v>
      </c>
      <c r="G6" s="14"/>
      <c r="H6" s="14"/>
      <c r="I6" s="14"/>
      <c r="J6" s="14"/>
      <c r="K6" s="14"/>
      <c r="L6" s="14"/>
      <c r="M6" s="14"/>
      <c r="N6" s="14"/>
    </row>
    <row r="7" ht="15.75" customHeight="1">
      <c r="A7" s="39" t="s">
        <v>16</v>
      </c>
      <c r="B7" s="17">
        <f>('Wireline (RV) '!B7)/('Wireline (RV) '!B36)*100</f>
        <v>1.795573629</v>
      </c>
      <c r="C7" s="17">
        <f>('Wireline (RV) '!C7)/('Wireline (RV) '!C36)*100</f>
        <v>1.985435854</v>
      </c>
      <c r="D7" s="17">
        <f>('Wireline (RV) '!D7)/('Wireline (RV) '!D36)*100</f>
        <v>2.374829932</v>
      </c>
      <c r="E7" s="17">
        <f>('Wireline (RV) '!E7)/('Wireline (RV) '!E36)*100</f>
        <v>2.496089385</v>
      </c>
      <c r="F7" s="14" t="s">
        <v>15</v>
      </c>
      <c r="G7" s="14"/>
      <c r="H7" s="14"/>
      <c r="I7" s="14"/>
      <c r="J7" s="14"/>
      <c r="K7" s="14"/>
      <c r="L7" s="14"/>
      <c r="M7" s="14"/>
      <c r="N7" s="14"/>
    </row>
    <row r="8" ht="15.75" customHeight="1">
      <c r="A8" s="39" t="s">
        <v>17</v>
      </c>
      <c r="B8" s="17">
        <f>('Wireline (RV) '!B8)/('Wireline (RV) '!B36)*100</f>
        <v>0.9931962149</v>
      </c>
      <c r="C8" s="17">
        <f>('Wireline (RV) '!C8)/('Wireline (RV) '!C36)*100</f>
        <v>1.374312844</v>
      </c>
      <c r="D8" s="17">
        <f>('Wireline (RV) '!D8)/('Wireline (RV) '!D36)*100</f>
        <v>1.855102041</v>
      </c>
      <c r="E8" s="17">
        <f>('Wireline (RV) '!E8)/('Wireline (RV) '!E36)*100</f>
        <v>1.775418994</v>
      </c>
      <c r="F8" s="14" t="s">
        <v>15</v>
      </c>
      <c r="G8" s="14"/>
      <c r="H8" s="14"/>
      <c r="I8" s="14"/>
      <c r="J8" s="14"/>
      <c r="K8" s="14"/>
      <c r="L8" s="14"/>
      <c r="M8" s="14"/>
      <c r="N8" s="14"/>
    </row>
    <row r="9" ht="15.75" customHeight="1">
      <c r="A9" s="39" t="s">
        <v>18</v>
      </c>
      <c r="B9" s="17">
        <f>('Wireline (RV) '!B9)/('Wireline (RV) '!B36)*100</f>
        <v>0.1040118871</v>
      </c>
      <c r="C9" s="17">
        <f>('Wireline (RV) '!C9)/('Wireline (RV) '!C36)*100</f>
        <v>0.1292211037</v>
      </c>
      <c r="D9" s="17">
        <f>('Wireline (RV) '!D9)/('Wireline (RV) '!D36)*100</f>
        <v>0.1734693878</v>
      </c>
      <c r="E9" s="17">
        <f>('Wireline (RV) '!E9)/('Wireline (RV) '!E36)*100</f>
        <v>0.1558659218</v>
      </c>
      <c r="F9" s="14" t="s">
        <v>15</v>
      </c>
      <c r="G9" s="14"/>
      <c r="H9" s="14"/>
      <c r="I9" s="14"/>
      <c r="J9" s="14"/>
      <c r="K9" s="14"/>
      <c r="L9" s="14"/>
      <c r="M9" s="14"/>
      <c r="N9" s="14"/>
    </row>
    <row r="10" ht="15.75" customHeight="1">
      <c r="A10" s="39" t="s">
        <v>20</v>
      </c>
      <c r="B10" s="17"/>
      <c r="C10" s="17"/>
      <c r="D10" s="17">
        <f>('Wireline (RV) '!D10)/('Wireline (RV) '!D36)*100</f>
        <v>8.627210884</v>
      </c>
      <c r="E10" s="17">
        <f>('Wireline (RV) '!E10)/('Wireline (RV) '!E36)*100</f>
        <v>9.369832402</v>
      </c>
      <c r="F10" s="17">
        <f>('Wireline (RV) '!F10)/('Wireline (RV) '!F36)*100</f>
        <v>20.88912048</v>
      </c>
      <c r="G10" s="17">
        <f>('Wireline (RV) '!G10)/('Wireline (RV) '!G36)*100</f>
        <v>21.22070707</v>
      </c>
      <c r="H10" s="17">
        <f>('Wireline (RV) '!H10)/('Wireline (RV) '!H36)*100</f>
        <v>24.09388889</v>
      </c>
      <c r="I10" s="17">
        <f>('Wireline (RV) '!I10)/('Wireline (RV) '!I36)*100</f>
        <v>22.8668355</v>
      </c>
      <c r="J10" s="17">
        <f>('Wireline (RV) '!J10)/('Wireline (RV) '!J36)*100</f>
        <v>23.14714915</v>
      </c>
      <c r="K10" s="17">
        <f>('Wireline (RV) '!K10)/('Wireline (RV) '!K36)*100</f>
        <v>23.63568088</v>
      </c>
      <c r="L10" s="17">
        <f>('Wireline (RV) '!L10)/('Wireline (RV) '!L36)*100</f>
        <v>24.48382487</v>
      </c>
      <c r="M10" s="17">
        <f>('Wireline (RV) '!M10)/('Wireline (RV) '!M36)*100</f>
        <v>24.2393511</v>
      </c>
      <c r="N10" s="17">
        <f>('Wireline (RV) '!N10)/('Wireline (RV) '!N36)*100</f>
        <v>25.67921878</v>
      </c>
    </row>
    <row r="11" ht="15.75" customHeight="1">
      <c r="A11" s="39" t="s">
        <v>22</v>
      </c>
      <c r="B11" s="17">
        <f>('Wireline (RV) '!B11)/('Wireline (RV) '!B36)*100</f>
        <v>11.59224212</v>
      </c>
      <c r="C11" s="17">
        <f>('Wireline (RV) '!C11)/('Wireline (RV) '!C36)*100</f>
        <v>13.6503177</v>
      </c>
      <c r="D11" s="17">
        <f>('Wireline (RV) '!D11)/('Wireline (RV) '!D36)*100</f>
        <v>13.45170068</v>
      </c>
      <c r="E11" s="17">
        <f>('Wireline (RV) '!E11)/('Wireline (RV) '!E36)*100</f>
        <v>13.68212291</v>
      </c>
      <c r="F11" s="14" t="s">
        <v>10</v>
      </c>
      <c r="G11" s="14"/>
      <c r="H11" s="14"/>
      <c r="I11" s="14"/>
      <c r="J11" s="14"/>
      <c r="K11" s="14"/>
      <c r="L11" s="14"/>
      <c r="M11" s="14"/>
      <c r="N11" s="14"/>
    </row>
    <row r="12" ht="15.75" customHeight="1">
      <c r="A12" s="39" t="s">
        <v>23</v>
      </c>
      <c r="B12" s="17">
        <f>('Wireline (RV) '!B12)/('Wireline (RV) '!B36)*100</f>
        <v>7.595213889</v>
      </c>
      <c r="C12" s="17">
        <f>('Wireline (RV) '!C12)/('Wireline (RV) '!C36)*100</f>
        <v>7.649032627</v>
      </c>
      <c r="D12" s="14" t="s">
        <v>10</v>
      </c>
      <c r="E12" s="14"/>
      <c r="F12" s="14"/>
      <c r="G12" s="14"/>
      <c r="H12" s="14"/>
      <c r="I12" s="14"/>
      <c r="J12" s="14"/>
      <c r="K12" s="14"/>
      <c r="L12" s="14"/>
      <c r="M12" s="14"/>
      <c r="N12" s="14"/>
    </row>
    <row r="13" ht="15.75" customHeight="1">
      <c r="A13" s="39" t="s">
        <v>25</v>
      </c>
      <c r="B13" s="17">
        <f>('Wireline (RV) '!B16)/('Wireline (RV) '!B36)*100</f>
        <v>2.131852663</v>
      </c>
      <c r="C13" s="17">
        <f>('Wireline (RV) '!C16)/('Wireline (RV) '!C36)*100</f>
        <v>3.245520097</v>
      </c>
      <c r="D13" s="17">
        <f>('Wireline (RV) '!D16)/('Wireline (RV) '!D36)*100</f>
        <v>3.444217687</v>
      </c>
      <c r="E13" s="17">
        <f>('Wireline (RV) '!E16)/('Wireline (RV) '!E36)*100</f>
        <v>2.953072626</v>
      </c>
      <c r="F13" s="17">
        <f>('Wireline (RV) '!F16)/('Wireline (RV) '!F36)*100</f>
        <v>3.85990566</v>
      </c>
      <c r="G13" s="17">
        <f>('Wireline (RV) '!G16)/('Wireline (RV) '!G36)*100</f>
        <v>6.503030303</v>
      </c>
      <c r="H13" s="17">
        <f>('Wireline (RV) '!H16)/('Wireline (RV) '!H36)*100</f>
        <v>8.036111111</v>
      </c>
      <c r="I13" s="17">
        <f>('Wireline (RV) '!I16)/('Wireline (RV) '!I36)*100</f>
        <v>7.661538462</v>
      </c>
      <c r="J13" s="17">
        <f>('Wireline (RV) '!J16)/('Wireline (RV) '!J36)*100</f>
        <v>7.759756098</v>
      </c>
      <c r="K13" s="17">
        <f>('Wireline (RV) '!K16)/('Wireline (RV) '!K36)*100</f>
        <v>7.472327044</v>
      </c>
      <c r="L13" s="17">
        <f>('Wireline (RV) '!L16)/('Wireline (RV) '!L36)*100</f>
        <v>7.01025641</v>
      </c>
      <c r="M13" s="17">
        <f>('Wireline (RV) '!M16)/('Wireline (RV) '!M36)*100</f>
        <v>6.880645161</v>
      </c>
      <c r="N13" s="17">
        <f>('Wireline (RV) '!N16)/('Wireline (RV) '!N36)*100</f>
        <v>2.877399505</v>
      </c>
    </row>
    <row r="14" ht="15.75" customHeight="1">
      <c r="A14" s="12" t="s">
        <v>24</v>
      </c>
      <c r="B14" s="14"/>
      <c r="C14" s="14"/>
      <c r="D14" s="14"/>
      <c r="E14" s="17">
        <f>('Wireline (RV) '!E13)/('Wireline (RV) '!E36)*100</f>
        <v>0.03519553073</v>
      </c>
      <c r="F14" s="17">
        <f>('Wireline (RV) '!F13)/('Wireline (RV) '!F36)*100</f>
        <v>0.09811320755</v>
      </c>
      <c r="G14" s="17">
        <f>('Wireline (RV) '!G13)/('Wireline (RV) '!G36)*100</f>
        <v>0.2212121212</v>
      </c>
      <c r="H14" s="17">
        <f>('Wireline (RV) '!H13)/('Wireline (RV) '!H36)*100</f>
        <v>2.717432926</v>
      </c>
      <c r="I14" s="17">
        <f>('Wireline (RV) '!I13)/('Wireline (RV) '!I36)*100</f>
        <v>3.273213153</v>
      </c>
      <c r="J14" s="17">
        <f>('Wireline (RV) '!J13)/('Wireline (RV) '!J36)*100</f>
        <v>3.416219964</v>
      </c>
      <c r="K14" s="17">
        <f>('Wireline (RV) '!K13)/('Wireline (RV) '!K36)*100</f>
        <v>3.652357542</v>
      </c>
      <c r="L14" s="17">
        <f>('Wireline (RV) '!L13)/('Wireline (RV) '!L36)*100</f>
        <v>3.872435897</v>
      </c>
      <c r="M14" s="17">
        <f>('Wireline (RV) '!M13)/('Wireline (RV) '!M36)*100</f>
        <v>4.632258065</v>
      </c>
      <c r="N14" s="17">
        <f>('Wireline (RV) '!N13)/('Wireline (RV) '!N36)*100</f>
        <v>3.753374356</v>
      </c>
    </row>
    <row r="15" ht="15.75" customHeight="1">
      <c r="A15" s="39" t="s">
        <v>7</v>
      </c>
      <c r="B15" s="14"/>
      <c r="C15" s="14"/>
      <c r="D15" s="14"/>
      <c r="E15" s="14"/>
      <c r="F15" s="14"/>
      <c r="G15" s="14"/>
      <c r="H15" s="17">
        <f>('Wireline (RV) '!H15)/('Wireline (RV) '!H36)*100</f>
        <v>2.856666667</v>
      </c>
      <c r="I15" s="17">
        <f>('Wireline (RV) '!I15)/('Wireline (RV) '!I36)*100</f>
        <v>2.99408284</v>
      </c>
      <c r="J15" s="17">
        <f>('Wireline (RV) '!J15)/('Wireline (RV) '!J36)*100</f>
        <v>2.914634146</v>
      </c>
      <c r="K15" s="17">
        <f>('Wireline (RV) '!K15)/('Wireline (RV) '!K36)*100</f>
        <v>3</v>
      </c>
      <c r="L15" s="17">
        <f>('Wireline (RV) '!L15)/('Wireline (RV) '!L36)*100</f>
        <v>3.192307692</v>
      </c>
      <c r="M15" s="17">
        <f>('Wireline (RV) '!M15)/('Wireline (RV) '!M36)*100</f>
        <v>3.083870968</v>
      </c>
      <c r="N15" s="17">
        <f>('Wireline (RV) '!N15)/('Wireline (RV) '!N36)*100</f>
        <v>2.976389539</v>
      </c>
    </row>
    <row r="16" ht="15.75" customHeight="1">
      <c r="A16" s="80" t="s">
        <v>61</v>
      </c>
      <c r="B16" s="14"/>
      <c r="C16" s="14"/>
      <c r="D16" s="14"/>
      <c r="E16" s="14"/>
      <c r="F16" s="14"/>
      <c r="G16" s="17">
        <f>('Wireline (RV) '!G14)/('Wireline (RV) '!G36)*100</f>
        <v>0.05353535354</v>
      </c>
      <c r="H16" s="17">
        <f>('Wireline (RV) '!H14)/('Wireline (RV) '!H36)*100</f>
        <v>2.046666667</v>
      </c>
      <c r="I16" s="17">
        <f>('Wireline (RV) '!I14)/('Wireline (RV) '!I36)*100</f>
        <v>2.425443787</v>
      </c>
      <c r="J16" s="17">
        <f>('Wireline (RV) '!J14)/('Wireline (RV) '!J36)*100</f>
        <v>2.662804878</v>
      </c>
      <c r="K16" s="17">
        <f>('Wireline (RV) '!K14)/('Wireline (RV) '!K36)*100</f>
        <v>2.861006289</v>
      </c>
      <c r="L16" s="17">
        <f>('Wireline (RV) '!L14)/('Wireline (RV) '!L36)*100</f>
        <v>3.037179487</v>
      </c>
      <c r="M16" s="17">
        <f>('Wireline (RV) '!M14)/('Wireline (RV) '!M36)*100</f>
        <v>3.06516129</v>
      </c>
      <c r="N16" s="17">
        <f>('Wireline (RV) '!N14)/('Wireline (RV) '!N36)*100</f>
        <v>3.063340245</v>
      </c>
    </row>
    <row r="17" ht="15.75" customHeight="1">
      <c r="A17" s="39" t="s">
        <v>21</v>
      </c>
      <c r="B17" s="17">
        <f>('Wireline (RV) '!B17)/('Wireline (RV) '!B36)*100</f>
        <v>2.992883397</v>
      </c>
      <c r="C17" s="17">
        <f>('Wireline (RV) '!C17)/('Wireline (RV) '!C36)*100</f>
        <v>3.665310202</v>
      </c>
      <c r="D17" s="17">
        <f>('Wireline (RV) '!D17)/('Wireline (RV) '!D36)*100</f>
        <v>3.901360544</v>
      </c>
      <c r="E17" s="17">
        <f>('Wireline (RV) '!E17)/('Wireline (RV) '!E36)*100</f>
        <v>3.400558659</v>
      </c>
      <c r="F17" s="17">
        <f>('Wireline (RV) '!F17)/('Wireline (RV) '!F36)*100</f>
        <v>2.639656417</v>
      </c>
      <c r="G17" s="17">
        <f>('Wireline (RV) '!G17)/('Wireline (RV) '!G36)*100</f>
        <v>3.03605996</v>
      </c>
      <c r="H17" s="17">
        <f>('Wireline (RV) '!H17)/('Wireline (RV) '!H36)*100</f>
        <v>2.649362797</v>
      </c>
      <c r="I17" s="17">
        <f>('Wireline (RV) '!I17)/('Wireline (RV) '!I36)*100</f>
        <v>2.476149931</v>
      </c>
      <c r="J17" s="17">
        <f>('Wireline (RV) '!J17)/('Wireline (RV) '!J36)*100</f>
        <v>2.224759092</v>
      </c>
      <c r="K17" s="17">
        <f>('Wireline (RV) '!K17)/('Wireline (RV) '!K36)*100</f>
        <v>2.420617621</v>
      </c>
      <c r="L17" s="17">
        <f>('Wireline (RV) '!L17)/('Wireline (RV) '!L36)*100</f>
        <v>2.469230769</v>
      </c>
      <c r="M17" s="17">
        <f>('Wireline (RV) '!M17)/('Wireline (RV) '!M36)*100</f>
        <v>2.449677419</v>
      </c>
      <c r="N17" s="17">
        <f>('Wireline (RV) '!N17)/('Wireline (RV) '!N36)*100</f>
        <v>2.347000201</v>
      </c>
    </row>
    <row r="18" ht="15.75" customHeight="1">
      <c r="A18" s="12" t="s">
        <v>35</v>
      </c>
      <c r="B18" s="14"/>
      <c r="C18" s="14"/>
      <c r="D18" s="14"/>
      <c r="E18" s="14"/>
      <c r="F18" s="14"/>
      <c r="G18" s="14"/>
      <c r="H18" s="17">
        <f>('Wireline (RV) '!H18)/('Wireline (RV) '!H36)*100</f>
        <v>0.44</v>
      </c>
      <c r="I18" s="17">
        <f>('Wireline (RV) '!I18)/('Wireline (RV) '!I36)*100</f>
        <v>1.067472624</v>
      </c>
      <c r="J18" s="17">
        <f>('Wireline (RV) '!J18)/('Wireline (RV) '!J36)*100</f>
        <v>1.15884413</v>
      </c>
      <c r="K18" s="17">
        <f>('Wireline (RV) '!K18)/('Wireline (RV) '!K36)*100</f>
        <v>1.316994413</v>
      </c>
      <c r="L18" s="17">
        <f>('Wireline (RV) '!L18)/('Wireline (RV) '!L36)*100</f>
        <v>1.405166231</v>
      </c>
      <c r="M18" s="17">
        <f>('Wireline (RV) '!M18)/('Wireline (RV) '!M36)*100</f>
        <v>1.161935484</v>
      </c>
      <c r="N18" s="17">
        <f>('Wireline (RV) '!N18)/('Wireline (RV) '!N36)*100</f>
        <v>1.154865895</v>
      </c>
    </row>
    <row r="19" ht="15.75" customHeight="1">
      <c r="A19" s="12" t="s">
        <v>36</v>
      </c>
      <c r="B19" s="14"/>
      <c r="C19" s="14"/>
      <c r="D19" s="14"/>
      <c r="E19" s="14"/>
      <c r="F19" s="17">
        <f>('Wireline (RV) '!F19)/('Wireline (RV) '!F36)*100</f>
        <v>0.009905660377</v>
      </c>
      <c r="G19" s="17">
        <f>('Wireline (RV) '!G19)/('Wireline (RV) '!G36)*100</f>
        <v>0.1383838384</v>
      </c>
      <c r="H19" s="17">
        <f>('Wireline (RV) '!H19)/('Wireline (RV) '!H36)*100</f>
        <v>0.3159333333</v>
      </c>
      <c r="I19" s="17">
        <f>('Wireline (RV) '!I19)/('Wireline (RV) '!I36)*100</f>
        <v>0.5866753846</v>
      </c>
      <c r="J19" s="17">
        <f>('Wireline (RV) '!J19)/('Wireline (RV) '!J36)*100</f>
        <v>0.5928249146</v>
      </c>
      <c r="K19" s="17">
        <f>('Wireline (RV) '!K19)/('Wireline (RV) '!K36)*100</f>
        <v>0.6873010189</v>
      </c>
      <c r="L19" s="17">
        <f>('Wireline (RV) '!L19)/('Wireline (RV) '!L36)*100</f>
        <v>0.7384615385</v>
      </c>
      <c r="M19" s="17">
        <f>('Wireline (RV) '!M19)/('Wireline (RV) '!M36)*100</f>
        <v>0.7632258065</v>
      </c>
      <c r="N19" s="17">
        <f>('Wireline (RV) '!N19)/('Wireline (RV) '!N36)*100</f>
        <v>0.8039596014</v>
      </c>
    </row>
    <row r="20" ht="15.75" customHeight="1">
      <c r="A20" s="12" t="s">
        <v>37</v>
      </c>
      <c r="B20" s="14"/>
      <c r="C20" s="14"/>
      <c r="D20" s="14"/>
      <c r="E20" s="14"/>
      <c r="F20" s="17">
        <f>('Wireline (RV) '!F20)/('Wireline (RV) '!F36)*100</f>
        <v>0.7037735849</v>
      </c>
      <c r="G20" s="17">
        <f>('Wireline (RV) '!G20)/('Wireline (RV) '!G36)*100</f>
        <v>1.334848485</v>
      </c>
      <c r="H20" s="17">
        <f>('Wireline (RV) '!H20)/('Wireline (RV) '!H36)*100</f>
        <v>1.278888889</v>
      </c>
      <c r="I20" s="17">
        <f>('Wireline (RV) '!I20)/('Wireline (RV) '!I36)*100</f>
        <v>1.174556213</v>
      </c>
      <c r="J20" s="17">
        <f>('Wireline (RV) '!J20)/('Wireline (RV) '!J36)*100</f>
        <v>1.112804878</v>
      </c>
      <c r="K20" s="17">
        <f>('Wireline (RV) '!K20)/('Wireline (RV) '!K36)*100</f>
        <v>0.8100628931</v>
      </c>
      <c r="L20" s="17">
        <f>('Wireline (RV) '!L20)/('Wireline (RV) '!L36)*100</f>
        <v>0.7314102564</v>
      </c>
      <c r="M20" s="17">
        <f>('Wireline (RV) '!M20)/('Wireline (RV) '!M36)*100</f>
        <v>0.7361290323</v>
      </c>
      <c r="N20" s="17">
        <f>('Wireline (RV) '!N20)/('Wireline (RV) '!N36)*100</f>
        <v>0.6942679419</v>
      </c>
    </row>
    <row r="21" ht="15.75" customHeight="1">
      <c r="A21" s="12" t="s">
        <v>39</v>
      </c>
      <c r="B21" s="14"/>
      <c r="C21" s="14"/>
      <c r="D21" s="14"/>
      <c r="E21" s="17">
        <f>('Wireline (RV) '!E21)/('Wireline (RV) '!E36)*100</f>
        <v>0.4189944134</v>
      </c>
      <c r="F21" s="14" t="s">
        <v>40</v>
      </c>
      <c r="G21" s="14"/>
      <c r="H21" s="14"/>
      <c r="I21" s="14"/>
      <c r="J21" s="14"/>
      <c r="K21" s="14"/>
      <c r="L21" s="14"/>
      <c r="M21" s="14"/>
      <c r="N21" s="14"/>
    </row>
    <row r="22" ht="15.75" customHeight="1">
      <c r="A22" s="12" t="s">
        <v>41</v>
      </c>
      <c r="B22" s="14"/>
      <c r="C22" s="14"/>
      <c r="D22" s="14"/>
      <c r="E22" s="14"/>
      <c r="F22" s="14"/>
      <c r="G22" s="14"/>
      <c r="H22" s="17">
        <f>('Wireline (RV) '!H22)/('Wireline (RV) '!H36)*100</f>
        <v>0.1933333333</v>
      </c>
      <c r="I22" s="17">
        <f>('Wireline (RV) '!I22)/('Wireline (RV) '!I36)*100</f>
        <v>0.1816568047</v>
      </c>
      <c r="J22" s="17">
        <f>('Wireline (RV) '!J22)/('Wireline (RV) '!J36)*100</f>
        <v>0.1957317073</v>
      </c>
      <c r="K22" s="17">
        <f>('Wireline (RV) '!K22)/('Wireline (RV) '!K36)*100</f>
        <v>0.2044025157</v>
      </c>
      <c r="L22" s="17">
        <f>('Wireline (RV) '!L22)/('Wireline (RV) '!L36)*100</f>
        <v>0.2070512821</v>
      </c>
      <c r="M22" s="17">
        <f>('Wireline (RV) '!M22)/('Wireline (RV) '!M36)*100</f>
        <v>0.195483871</v>
      </c>
      <c r="N22" s="17">
        <f>('Wireline (RV) '!N22)/('Wireline (RV) '!N36)*100</f>
        <v>0.1732325597</v>
      </c>
    </row>
    <row r="23" ht="15.75" customHeight="1">
      <c r="A23" s="12" t="s">
        <v>42</v>
      </c>
      <c r="B23" s="14"/>
      <c r="C23" s="14"/>
      <c r="D23" s="14"/>
      <c r="E23" s="14"/>
      <c r="F23" s="14"/>
      <c r="G23" s="17">
        <f>('Wireline (RV) '!G23)/('Wireline (RV) '!G36)*100</f>
        <v>0.01892616162</v>
      </c>
      <c r="H23" s="17">
        <f>('Wireline (RV) '!H23)/('Wireline (RV) '!H36)*100</f>
        <v>0.02555555556</v>
      </c>
      <c r="I23" s="17">
        <f>('Wireline (RV) '!I23)/('Wireline (RV) '!I36)*100</f>
        <v>0.03668639053</v>
      </c>
      <c r="J23" s="17">
        <f>('Wireline (RV) '!J23)/('Wireline (RV) '!J36)*100</f>
        <v>0.03963414634</v>
      </c>
      <c r="K23" s="17">
        <f>('Wireline (RV) '!K23)/('Wireline (RV) '!K36)*100</f>
        <v>0.04339622642</v>
      </c>
      <c r="L23" s="17">
        <f>('Wireline (RV) '!L23)/('Wireline (RV) '!L36)*100</f>
        <v>0.0476</v>
      </c>
      <c r="M23" s="17">
        <f>('Wireline (RV) '!M23)/('Wireline (RV) '!M36)*100</f>
        <v>0.05307741935</v>
      </c>
      <c r="N23" s="17">
        <f>('Wireline (RV) '!N23)/('Wireline (RV) '!N36)*100</f>
        <v>0.05952779078</v>
      </c>
    </row>
    <row r="24" ht="15.75" customHeight="1">
      <c r="A24" s="12" t="s">
        <v>43</v>
      </c>
      <c r="B24" s="14"/>
      <c r="C24" s="14"/>
      <c r="D24" s="14"/>
      <c r="E24" s="14"/>
      <c r="F24" s="17">
        <f>('Wireline (RV) '!F24)/('Wireline (RV) '!F36)*100</f>
        <v>6.881603774</v>
      </c>
      <c r="G24" s="14" t="s">
        <v>44</v>
      </c>
      <c r="H24" s="14"/>
      <c r="I24" s="14"/>
      <c r="J24" s="14"/>
      <c r="K24" s="14"/>
      <c r="L24" s="14"/>
      <c r="M24" s="14"/>
      <c r="N24" s="14"/>
    </row>
    <row r="25" ht="15.75" customHeight="1">
      <c r="A25" s="12" t="s">
        <v>45</v>
      </c>
      <c r="B25" s="14"/>
      <c r="C25" s="14"/>
      <c r="D25" s="17">
        <f>('Wireline (RV) '!D25)/('Wireline (RV) '!D36)*100</f>
        <v>0.5632653061</v>
      </c>
      <c r="E25" s="17">
        <f>('Wireline (RV) '!E25)/('Wireline (RV) '!E36)*100</f>
        <v>3.981005587</v>
      </c>
      <c r="F25" s="17">
        <f>('Wireline (RV) '!F25)/('Wireline (RV) '!F36)*100</f>
        <v>3.577358491</v>
      </c>
      <c r="G25" s="17">
        <f>('Wireline (RV) '!G25)/('Wireline (RV) '!G36)*100</f>
        <v>4.061616162</v>
      </c>
      <c r="H25" s="14" t="s">
        <v>46</v>
      </c>
      <c r="I25" s="14"/>
      <c r="J25" s="14"/>
      <c r="K25" s="14"/>
      <c r="L25" s="14"/>
      <c r="M25" s="14"/>
      <c r="N25" s="14"/>
    </row>
    <row r="26" ht="15.75" customHeight="1">
      <c r="A26" s="12" t="s">
        <v>47</v>
      </c>
      <c r="B26" s="14"/>
      <c r="C26" s="14"/>
      <c r="D26" s="14"/>
      <c r="E26" s="14"/>
      <c r="F26" s="17">
        <f>('Wireline (RV) '!F26)/('Wireline (RV) '!F36)*100</f>
        <v>1.268867925</v>
      </c>
      <c r="G26" s="17">
        <f>('Wireline (RV) '!G26)/('Wireline (RV) '!G36)*100</f>
        <v>1.810606061</v>
      </c>
      <c r="H26" s="14" t="s">
        <v>48</v>
      </c>
      <c r="I26" s="14"/>
      <c r="J26" s="14"/>
      <c r="K26" s="14"/>
      <c r="L26" s="14"/>
      <c r="M26" s="14"/>
      <c r="N26" s="14"/>
    </row>
    <row r="27" ht="15.75" customHeight="1">
      <c r="A27" s="12" t="s">
        <v>50</v>
      </c>
      <c r="B27" s="14"/>
      <c r="C27" s="14"/>
      <c r="D27" s="14"/>
      <c r="E27" s="14"/>
      <c r="F27" s="17">
        <f>('Wireline (RV) '!F27)/('Wireline (RV) '!F36)*100</f>
        <v>0.345754717</v>
      </c>
      <c r="G27" s="14" t="s">
        <v>47</v>
      </c>
      <c r="H27" s="14"/>
      <c r="I27" s="14"/>
      <c r="J27" s="14"/>
      <c r="K27" s="14"/>
      <c r="L27" s="14"/>
      <c r="M27" s="14"/>
      <c r="N27" s="14"/>
    </row>
    <row r="28" ht="15.75" customHeight="1">
      <c r="A28" s="12" t="s">
        <v>51</v>
      </c>
      <c r="B28" s="14"/>
      <c r="C28" s="14"/>
      <c r="D28" s="14"/>
      <c r="E28" s="17">
        <f>('Wireline (RV) '!E28)/('Wireline (RV) '!E36)*100</f>
        <v>0.03519553073</v>
      </c>
      <c r="F28" s="17">
        <f>('Wireline (RV) '!F28)/('Wireline (RV) '!F36)*100</f>
        <v>0.09811320755</v>
      </c>
      <c r="G28" s="14" t="s">
        <v>52</v>
      </c>
      <c r="H28" s="14"/>
      <c r="I28" s="14"/>
      <c r="J28" s="14"/>
      <c r="K28" s="14"/>
      <c r="L28" s="14"/>
      <c r="M28" s="14"/>
      <c r="N28" s="14"/>
    </row>
    <row r="29" ht="15.75" customHeight="1">
      <c r="A29" s="12" t="s">
        <v>53</v>
      </c>
      <c r="B29" s="14"/>
      <c r="C29" s="14"/>
      <c r="D29" s="14"/>
      <c r="E29" s="14"/>
      <c r="F29" s="17">
        <f>('Wireline (RV) '!F29)/('Wireline (RV) '!F36)*100</f>
        <v>0.3372641509</v>
      </c>
      <c r="G29" s="14" t="s">
        <v>54</v>
      </c>
      <c r="H29" s="14"/>
      <c r="I29" s="14"/>
      <c r="J29" s="14"/>
      <c r="K29" s="14"/>
      <c r="L29" s="14"/>
      <c r="M29" s="14"/>
      <c r="N29" s="14"/>
    </row>
    <row r="30" ht="15.75" customHeight="1">
      <c r="A30" s="12" t="s">
        <v>55</v>
      </c>
      <c r="B30" s="14"/>
      <c r="C30" s="14"/>
      <c r="D30" s="14"/>
      <c r="E30" s="14"/>
      <c r="F30" s="17">
        <f>('Wireline (RV) '!F30)/('Wireline (RV) '!F36)*100</f>
        <v>0.03160377358</v>
      </c>
      <c r="G30" s="14"/>
      <c r="H30" s="14"/>
      <c r="I30" s="14"/>
      <c r="J30" s="14"/>
      <c r="K30" s="14"/>
      <c r="L30" s="14"/>
      <c r="M30" s="14"/>
      <c r="N30" s="14"/>
    </row>
    <row r="31" ht="15.75" customHeight="1">
      <c r="A31" s="12" t="s">
        <v>56</v>
      </c>
      <c r="B31" s="14"/>
      <c r="C31" s="14"/>
      <c r="D31" s="14"/>
      <c r="E31" s="14"/>
      <c r="F31" s="14"/>
      <c r="G31" s="14"/>
      <c r="H31" s="17">
        <f>('Wireline (RV) '!H31)/('Wireline (RV) '!H36)*100</f>
        <v>0.01277777778</v>
      </c>
      <c r="I31" s="17">
        <f>('Wireline (RV) '!I31)/('Wireline (RV) '!I36)*100</f>
        <v>0.01360946746</v>
      </c>
      <c r="J31" s="17">
        <f>('Wireline (RV) '!J31)/('Wireline (RV) '!J36)*100</f>
        <v>0.009756097561</v>
      </c>
      <c r="K31" s="14"/>
      <c r="L31" s="14"/>
      <c r="M31" s="14"/>
      <c r="N31" s="14"/>
    </row>
    <row r="32" ht="15.75" customHeight="1">
      <c r="A32" s="12" t="s">
        <v>57</v>
      </c>
      <c r="B32" s="17">
        <f>('Wireline (RV) '!B32)/('Wireline (RV) '!B36)*100</f>
        <v>1.182450927</v>
      </c>
      <c r="C32" s="17">
        <f>('Wireline (RV) '!C32)/('Wireline (RV) '!C36)*100</f>
        <v>1.173698865</v>
      </c>
      <c r="D32" s="17">
        <f>('Wireline (RV) '!D32)/('Wireline (RV) '!D36)*100</f>
        <v>1.2</v>
      </c>
      <c r="E32" s="17">
        <f>('Wireline (RV) '!E32)/('Wireline (RV) '!E36)*100</f>
        <v>1.2</v>
      </c>
      <c r="F32" s="17">
        <f>('Wireline (RV) '!F32)/('Wireline (RV) '!F36)*100</f>
        <v>1.313207547</v>
      </c>
      <c r="G32" s="17">
        <f>('Wireline (RV) '!G32)/('Wireline (RV) '!G36)*100</f>
        <v>1.863636364</v>
      </c>
      <c r="H32" s="17">
        <f>('Wireline (RV) '!H32)/('Wireline (RV) '!H36)*100</f>
        <v>2.444444444</v>
      </c>
      <c r="I32" s="17">
        <f>('Wireline (RV) '!I32)/('Wireline (RV) '!I36)*100</f>
        <v>2.470414201</v>
      </c>
      <c r="J32" s="17">
        <f>('Wireline (RV) '!J32)/('Wireline (RV) '!J36)*100</f>
        <v>2.865243902</v>
      </c>
      <c r="K32" s="17">
        <f>('Wireline (RV) '!K32)/('Wireline (RV) '!K36)*100</f>
        <v>2.983647799</v>
      </c>
      <c r="L32" s="17">
        <f>('Wireline (RV) '!L32)/('Wireline (RV) '!L36)*100</f>
        <v>2.887179487</v>
      </c>
      <c r="M32" s="17">
        <f>('Wireline (RV) '!M32)/('Wireline (RV) '!M36)*100</f>
        <v>2.890967742</v>
      </c>
      <c r="N32" s="14"/>
    </row>
    <row r="33" ht="15.75" customHeight="1">
      <c r="A33" s="2"/>
      <c r="B33" s="41"/>
      <c r="C33" s="41"/>
      <c r="D33" s="41"/>
      <c r="E33" s="41"/>
      <c r="F33" s="41"/>
      <c r="G33" s="41"/>
      <c r="H33" s="41"/>
      <c r="I33" s="41"/>
      <c r="J33" s="92"/>
      <c r="K33" s="41"/>
      <c r="L33" s="41"/>
      <c r="M33" s="41"/>
      <c r="N33" s="41"/>
    </row>
    <row r="34" ht="15.75" customHeight="1">
      <c r="A34" s="2"/>
      <c r="B34" s="41"/>
      <c r="C34" s="41"/>
      <c r="D34" s="41"/>
      <c r="E34" s="41"/>
      <c r="F34" s="41"/>
      <c r="G34" s="41"/>
      <c r="H34" s="41"/>
      <c r="I34" s="41"/>
      <c r="J34" s="92"/>
      <c r="K34" s="41"/>
      <c r="L34" s="41"/>
      <c r="M34" s="41"/>
      <c r="N34" s="41"/>
    </row>
    <row r="35" ht="15.75" customHeight="1">
      <c r="A35" s="2"/>
      <c r="B35" s="41"/>
      <c r="C35" s="41"/>
      <c r="D35" s="41"/>
      <c r="E35" s="41"/>
      <c r="F35" s="41"/>
      <c r="G35" s="41"/>
      <c r="H35" s="41"/>
      <c r="I35" s="41"/>
      <c r="J35" s="92"/>
      <c r="K35" s="41"/>
      <c r="L35" s="41"/>
      <c r="M35" s="41"/>
      <c r="N35" s="41"/>
    </row>
    <row r="36" ht="15.75" customHeight="1">
      <c r="A36" s="78" t="s">
        <v>33</v>
      </c>
      <c r="B36" s="94">
        <v>12787.0</v>
      </c>
      <c r="C36" s="94">
        <v>14007.0</v>
      </c>
      <c r="D36" s="94">
        <v>14700.0</v>
      </c>
      <c r="E36" s="94">
        <v>17900.0</v>
      </c>
      <c r="F36" s="94">
        <v>21200.0</v>
      </c>
      <c r="G36" s="94">
        <v>19800.0</v>
      </c>
      <c r="H36" s="94">
        <v>18000.0</v>
      </c>
      <c r="I36" s="94">
        <v>16900.0</v>
      </c>
      <c r="J36" s="94">
        <v>16400.0</v>
      </c>
      <c r="K36" s="94">
        <v>15900.0</v>
      </c>
      <c r="L36" s="94">
        <v>15600.0</v>
      </c>
      <c r="M36" s="96">
        <v>15500.0</v>
      </c>
      <c r="N36" s="96">
        <v>14951.0</v>
      </c>
    </row>
    <row r="37" ht="15.75" customHeight="1">
      <c r="A37" s="5" t="s">
        <v>34</v>
      </c>
      <c r="B37" s="98">
        <f t="shared" ref="B37:C37" si="1">SUM(B3+B11+B12+B17)</f>
        <v>91.58442168</v>
      </c>
      <c r="C37" s="98">
        <f t="shared" si="1"/>
        <v>89.34604127</v>
      </c>
      <c r="D37" s="98">
        <f>SUM(D3+D11+D10+D17)</f>
        <v>88.3</v>
      </c>
      <c r="E37" s="98">
        <f>SUM(E3+E11+E10+E25)</f>
        <v>82.06648045</v>
      </c>
      <c r="F37" s="98">
        <f>SUM(F3+F10+F24+F13)</f>
        <v>91.72308275</v>
      </c>
      <c r="G37" s="98">
        <f>SUM(G3+G10+G25+G13)</f>
        <v>81.16161616</v>
      </c>
      <c r="H37" s="98">
        <f>SUM(H3+H10+H15+H13)</f>
        <v>91.76020822</v>
      </c>
      <c r="I37" s="98">
        <f t="shared" ref="I37:M37" si="2">SUM(I3+I10+I14+I13)</f>
        <v>87.14944075</v>
      </c>
      <c r="J37" s="98">
        <f t="shared" si="2"/>
        <v>87.94932118</v>
      </c>
      <c r="K37" s="98">
        <f t="shared" si="2"/>
        <v>87.32137176</v>
      </c>
      <c r="L37" s="98">
        <f t="shared" si="2"/>
        <v>86.62475283</v>
      </c>
      <c r="M37" s="98">
        <f t="shared" si="2"/>
        <v>85.310964</v>
      </c>
      <c r="N37" s="98">
        <f>SUM(N3+N10+N16+N14)</f>
        <v>79.35634406</v>
      </c>
    </row>
    <row r="38" ht="15.75" customHeight="1">
      <c r="A38" s="5" t="s">
        <v>38</v>
      </c>
      <c r="B38" s="103">
        <f t="shared" ref="B38:N38" si="3">SUMSQ(B3,B6:B31)</f>
        <v>5031.588011</v>
      </c>
      <c r="C38" s="103">
        <f t="shared" si="3"/>
        <v>4427.175216</v>
      </c>
      <c r="D38" s="103">
        <f t="shared" si="3"/>
        <v>4189.297146</v>
      </c>
      <c r="E38" s="103">
        <f t="shared" si="3"/>
        <v>3360.449391</v>
      </c>
      <c r="F38" s="103">
        <f t="shared" si="3"/>
        <v>4131.837829</v>
      </c>
      <c r="G38" s="103">
        <f t="shared" si="3"/>
        <v>2961.468932</v>
      </c>
      <c r="H38" s="103">
        <f t="shared" si="3"/>
        <v>3897.049702</v>
      </c>
      <c r="I38" s="103">
        <f t="shared" si="3"/>
        <v>3462.175175</v>
      </c>
      <c r="J38" s="103">
        <f t="shared" si="3"/>
        <v>3506.951629</v>
      </c>
      <c r="K38" s="103">
        <f t="shared" si="3"/>
        <v>3416.431649</v>
      </c>
      <c r="L38" s="103">
        <f t="shared" si="3"/>
        <v>3319.61616</v>
      </c>
      <c r="M38" s="103">
        <f t="shared" si="3"/>
        <v>3139.834857</v>
      </c>
      <c r="N38" s="103">
        <f t="shared" si="3"/>
        <v>2903.934598</v>
      </c>
    </row>
    <row r="39" ht="15.75" customHeight="1">
      <c r="A39" s="104" t="s">
        <v>62</v>
      </c>
      <c r="B39" s="88"/>
      <c r="C39" s="88"/>
      <c r="D39" s="88"/>
      <c r="E39" s="88"/>
      <c r="F39" s="88">
        <f>SUM(F4+F10+F24+F5)</f>
        <v>87.86317709</v>
      </c>
      <c r="G39" s="88">
        <f t="shared" ref="G39:M39" si="4">SUM(G4+G10+G13+G5)</f>
        <v>77.1</v>
      </c>
      <c r="H39" s="88">
        <f t="shared" si="4"/>
        <v>88.90354155</v>
      </c>
      <c r="I39" s="88">
        <f t="shared" si="4"/>
        <v>83.8762276</v>
      </c>
      <c r="J39" s="88">
        <f t="shared" si="4"/>
        <v>84.53310122</v>
      </c>
      <c r="K39" s="88">
        <f t="shared" si="4"/>
        <v>83.66901421</v>
      </c>
      <c r="L39" s="88">
        <f t="shared" si="4"/>
        <v>82.75231693</v>
      </c>
      <c r="M39" s="88">
        <f t="shared" si="4"/>
        <v>80.67870594</v>
      </c>
      <c r="N39" s="89" t="s">
        <v>64</v>
      </c>
    </row>
    <row r="40" ht="15.75" customHeight="1">
      <c r="A40" s="104" t="s">
        <v>65</v>
      </c>
      <c r="B40" s="88"/>
      <c r="C40" s="88"/>
      <c r="D40" s="88"/>
      <c r="E40" s="88"/>
      <c r="F40" s="88">
        <f t="shared" ref="F40:M40" si="5">SUMSQ(F4:F31)</f>
        <v>3502.045377</v>
      </c>
      <c r="G40" s="88">
        <f t="shared" si="5"/>
        <v>2475.074745</v>
      </c>
      <c r="H40" s="88">
        <f t="shared" si="5"/>
        <v>2707.615467</v>
      </c>
      <c r="I40" s="88">
        <f t="shared" si="5"/>
        <v>2437.263662</v>
      </c>
      <c r="J40" s="88">
        <f t="shared" si="5"/>
        <v>2479.94957</v>
      </c>
      <c r="K40" s="88">
        <f t="shared" si="5"/>
        <v>2406.391777</v>
      </c>
      <c r="L40" s="88">
        <f t="shared" si="5"/>
        <v>2341.270523</v>
      </c>
      <c r="M40" s="88">
        <f t="shared" si="5"/>
        <v>2214.604239</v>
      </c>
      <c r="N40" s="89" t="s">
        <v>64</v>
      </c>
    </row>
    <row r="41" ht="15.75" customHeight="1">
      <c r="A41" s="1"/>
      <c r="B41" s="1"/>
      <c r="C41" s="1"/>
      <c r="D41" s="1"/>
      <c r="E41" s="1"/>
      <c r="F41" s="1"/>
      <c r="G41" s="1"/>
      <c r="H41" s="1"/>
      <c r="I41" s="1"/>
      <c r="J41" s="1"/>
      <c r="K41" s="1"/>
      <c r="L41" s="1"/>
      <c r="M41" s="1"/>
      <c r="N41" s="1"/>
    </row>
    <row r="42" ht="15.75" customHeight="1">
      <c r="A42" s="1"/>
      <c r="B42" s="5"/>
      <c r="C42" s="1"/>
      <c r="D42" s="1"/>
      <c r="E42" s="1"/>
      <c r="F42" s="1"/>
      <c r="G42" s="1"/>
      <c r="H42" s="1"/>
      <c r="I42" s="1"/>
      <c r="J42" s="1"/>
      <c r="K42" s="1"/>
      <c r="L42" s="1"/>
      <c r="M42" s="1"/>
      <c r="N42" s="1"/>
    </row>
    <row r="43" ht="15.75" customHeight="1">
      <c r="A43" s="5"/>
      <c r="B43" s="1"/>
      <c r="C43" s="1"/>
      <c r="D43" s="1"/>
      <c r="E43" s="1"/>
      <c r="F43" s="1"/>
      <c r="G43" s="1"/>
      <c r="H43" s="1"/>
      <c r="I43" s="1"/>
      <c r="J43" s="1"/>
      <c r="K43" s="2"/>
      <c r="L43" s="1"/>
      <c r="M43" s="1"/>
      <c r="N43" s="1"/>
    </row>
  </sheetData>
  <mergeCells count="1">
    <mergeCell ref="B1:N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7.29" defaultRowHeight="15.0"/>
  <cols>
    <col customWidth="1" min="1" max="1" width="30.14"/>
    <col customWidth="1" min="2" max="2" width="10.57"/>
    <col customWidth="1" min="3" max="3" width="9.14"/>
    <col customWidth="1" min="4" max="4" width="9.0"/>
    <col customWidth="1" min="5" max="9" width="9.43"/>
    <col customWidth="1" min="10" max="10" width="11.14"/>
    <col customWidth="1" min="11" max="11" width="12.14"/>
    <col customWidth="1" min="12" max="16" width="9.43"/>
  </cols>
  <sheetData>
    <row r="1" ht="18.0" customHeight="1">
      <c r="A1" s="1"/>
      <c r="B1" s="3" t="s">
        <v>0</v>
      </c>
      <c r="P1" s="3"/>
    </row>
    <row r="2" ht="15.75" customHeight="1">
      <c r="A2" s="9"/>
      <c r="B2" s="9">
        <v>1985.0</v>
      </c>
      <c r="C2" s="9">
        <v>1988.0</v>
      </c>
      <c r="D2" s="9">
        <v>1992.0</v>
      </c>
      <c r="E2" s="9">
        <v>1996.0</v>
      </c>
      <c r="F2" s="9">
        <v>2000.0</v>
      </c>
      <c r="G2" s="9">
        <v>2004.0</v>
      </c>
      <c r="H2" s="9">
        <v>2008.0</v>
      </c>
      <c r="I2" s="9">
        <v>2010.0</v>
      </c>
      <c r="J2" s="9">
        <v>2011.0</v>
      </c>
      <c r="K2" s="9">
        <v>2012.0</v>
      </c>
      <c r="L2" s="9">
        <v>2013.0</v>
      </c>
      <c r="M2" s="9">
        <v>2014.0</v>
      </c>
      <c r="N2" s="10">
        <v>2015.0</v>
      </c>
      <c r="O2" s="9"/>
      <c r="P2" s="9"/>
    </row>
    <row r="3" ht="15.75" customHeight="1">
      <c r="A3" s="15" t="s">
        <v>4</v>
      </c>
      <c r="B3" s="19">
        <v>109.7</v>
      </c>
      <c r="C3" s="20">
        <v>146.2</v>
      </c>
      <c r="D3" s="20">
        <v>239.5</v>
      </c>
      <c r="E3" s="20">
        <v>1102.0</v>
      </c>
      <c r="F3" s="20">
        <v>1639.1</v>
      </c>
      <c r="G3" s="19">
        <v>2783.5</v>
      </c>
      <c r="H3" s="20">
        <v>6335.0</v>
      </c>
      <c r="I3" s="20">
        <v>6968.0</v>
      </c>
      <c r="J3" s="20">
        <v>7138.0</v>
      </c>
      <c r="K3" s="14">
        <v>7280.0</v>
      </c>
      <c r="L3" s="19">
        <v>7270.0</v>
      </c>
      <c r="M3" s="24">
        <v>7305.0</v>
      </c>
      <c r="N3" s="25">
        <v>7651.0</v>
      </c>
      <c r="O3" s="25"/>
      <c r="P3" s="25"/>
    </row>
    <row r="4" ht="15.75" customHeight="1">
      <c r="A4" s="15" t="s">
        <v>6</v>
      </c>
      <c r="B4" s="27"/>
      <c r="C4" s="27"/>
      <c r="D4" s="27"/>
      <c r="E4" s="20">
        <v>1.0</v>
      </c>
      <c r="F4" s="19">
        <v>430.5</v>
      </c>
      <c r="G4" s="20" t="s">
        <v>7</v>
      </c>
      <c r="H4" s="19"/>
      <c r="I4" s="20"/>
      <c r="J4" s="20"/>
      <c r="K4" s="14"/>
      <c r="L4" s="19"/>
      <c r="M4" s="19"/>
      <c r="N4" s="1"/>
      <c r="O4" s="1"/>
      <c r="P4" s="1"/>
    </row>
    <row r="5" ht="15.75" customHeight="1">
      <c r="A5" s="15" t="s">
        <v>8</v>
      </c>
      <c r="B5" s="27"/>
      <c r="C5" s="27"/>
      <c r="D5" s="27"/>
      <c r="E5" s="19"/>
      <c r="F5" s="19">
        <v>1617.2</v>
      </c>
      <c r="G5" s="20">
        <v>2833.0</v>
      </c>
      <c r="H5" s="20">
        <v>4660.0</v>
      </c>
      <c r="I5" s="20">
        <v>5045.0</v>
      </c>
      <c r="J5" s="20">
        <v>5500.0</v>
      </c>
      <c r="K5" s="14">
        <v>5886.0</v>
      </c>
      <c r="L5" s="19">
        <v>6177.0</v>
      </c>
      <c r="M5" s="24">
        <v>6641.0</v>
      </c>
      <c r="N5" s="25">
        <v>6994.0</v>
      </c>
      <c r="O5" s="1"/>
      <c r="P5" s="1"/>
    </row>
    <row r="6" ht="15.75" customHeight="1">
      <c r="A6" s="15" t="s">
        <v>9</v>
      </c>
      <c r="B6" s="20"/>
      <c r="C6" s="20"/>
      <c r="D6" s="20"/>
      <c r="E6" s="20">
        <v>15.7</v>
      </c>
      <c r="F6" s="20" t="s">
        <v>10</v>
      </c>
      <c r="G6" s="20"/>
      <c r="H6" s="20"/>
      <c r="I6" s="20"/>
      <c r="J6" s="20"/>
      <c r="K6" s="14"/>
      <c r="L6" s="19"/>
      <c r="M6" s="19"/>
      <c r="N6" s="31"/>
      <c r="O6" s="31"/>
      <c r="P6" s="31"/>
    </row>
    <row r="7" ht="15.75" customHeight="1">
      <c r="A7" s="15" t="s">
        <v>12</v>
      </c>
      <c r="B7" s="20">
        <v>211.3</v>
      </c>
      <c r="C7" s="20">
        <v>419.0</v>
      </c>
      <c r="D7" s="20">
        <v>795.8</v>
      </c>
      <c r="E7" s="20">
        <v>1071.6</v>
      </c>
      <c r="F7" s="20">
        <v>1478.3</v>
      </c>
      <c r="G7" s="20">
        <v>3204.4</v>
      </c>
      <c r="H7" s="20">
        <v>4553.0</v>
      </c>
      <c r="I7" s="20">
        <v>4987.0</v>
      </c>
      <c r="J7" s="20">
        <v>5319.0</v>
      </c>
      <c r="K7" s="14">
        <v>5680.0</v>
      </c>
      <c r="L7" s="19">
        <v>5946.0</v>
      </c>
      <c r="M7" s="24">
        <v>6340.0</v>
      </c>
      <c r="N7" s="18">
        <v>6876.0</v>
      </c>
      <c r="O7" s="18"/>
      <c r="P7" s="18"/>
    </row>
    <row r="8" ht="15.75" customHeight="1">
      <c r="A8" s="36" t="s">
        <v>13</v>
      </c>
      <c r="B8" s="37"/>
      <c r="C8" s="37"/>
      <c r="D8" s="37"/>
      <c r="E8" s="37"/>
      <c r="F8" s="38">
        <v>1262.0</v>
      </c>
      <c r="G8" s="37">
        <v>2818.0</v>
      </c>
      <c r="H8" s="37">
        <v>4481.0</v>
      </c>
      <c r="I8" s="37">
        <v>4906.0</v>
      </c>
      <c r="J8" s="37">
        <v>5231.0</v>
      </c>
      <c r="K8" s="33">
        <v>5586.0</v>
      </c>
      <c r="L8" s="37">
        <v>5849.0</v>
      </c>
      <c r="M8" s="40">
        <v>6241.0</v>
      </c>
      <c r="N8" s="42"/>
      <c r="O8" s="42"/>
      <c r="P8" s="42"/>
    </row>
    <row r="9" ht="15.75" customHeight="1">
      <c r="A9" s="36" t="s">
        <v>19</v>
      </c>
      <c r="B9" s="37"/>
      <c r="C9" s="37"/>
      <c r="D9" s="37"/>
      <c r="E9" s="37"/>
      <c r="F9" s="38">
        <v>216.3</v>
      </c>
      <c r="G9" s="37">
        <v>386.4</v>
      </c>
      <c r="H9" s="37">
        <v>72.0</v>
      </c>
      <c r="I9" s="37">
        <v>81.0</v>
      </c>
      <c r="J9" s="37">
        <v>88.0</v>
      </c>
      <c r="K9" s="33">
        <v>94.0</v>
      </c>
      <c r="L9" s="37">
        <v>97.0</v>
      </c>
      <c r="M9" s="44">
        <v>99.0</v>
      </c>
      <c r="N9" s="46" t="s">
        <v>3</v>
      </c>
      <c r="O9" s="47"/>
      <c r="P9" s="47"/>
    </row>
    <row r="10" ht="15.75" customHeight="1">
      <c r="A10" s="15" t="s">
        <v>21</v>
      </c>
      <c r="B10" s="27"/>
      <c r="C10" s="27"/>
      <c r="D10" s="27"/>
      <c r="E10" s="20"/>
      <c r="F10" s="19">
        <v>133.0</v>
      </c>
      <c r="G10" s="19">
        <v>193.8</v>
      </c>
      <c r="H10" s="19">
        <v>375.8</v>
      </c>
      <c r="I10" s="20">
        <v>408.5</v>
      </c>
      <c r="J10" s="20">
        <v>414.4</v>
      </c>
      <c r="K10" s="14">
        <v>454.2</v>
      </c>
      <c r="L10" s="19">
        <v>471.8</v>
      </c>
      <c r="M10" s="24">
        <v>482.5</v>
      </c>
      <c r="N10" s="25">
        <v>492.4</v>
      </c>
      <c r="O10" s="1"/>
      <c r="P10" s="1"/>
    </row>
    <row r="11" ht="15.75" customHeight="1">
      <c r="A11" s="15" t="s">
        <v>25</v>
      </c>
      <c r="B11" s="27"/>
      <c r="C11" s="27"/>
      <c r="D11" s="27"/>
      <c r="E11" s="20"/>
      <c r="F11" s="20">
        <v>108.1</v>
      </c>
      <c r="G11" s="20">
        <v>181.9</v>
      </c>
      <c r="H11" s="20">
        <v>291.6</v>
      </c>
      <c r="I11" s="20">
        <v>328.2</v>
      </c>
      <c r="J11" s="20">
        <v>356.3</v>
      </c>
      <c r="K11" s="20">
        <v>362.1</v>
      </c>
      <c r="L11" s="19">
        <v>375.3</v>
      </c>
      <c r="M11" s="24">
        <v>353.4</v>
      </c>
      <c r="N11" s="25">
        <v>350.5</v>
      </c>
      <c r="O11" s="25"/>
      <c r="P11" s="25"/>
    </row>
    <row r="12" ht="15.75" customHeight="1">
      <c r="A12" s="15" t="s">
        <v>26</v>
      </c>
      <c r="B12" s="27"/>
      <c r="C12" s="27"/>
      <c r="D12" s="27"/>
      <c r="E12" s="20"/>
      <c r="F12" s="20"/>
      <c r="G12" s="20"/>
      <c r="H12" s="20">
        <v>40.6</v>
      </c>
      <c r="I12" s="20">
        <v>59.6</v>
      </c>
      <c r="J12" s="20">
        <v>112.7</v>
      </c>
      <c r="K12" s="14">
        <v>171.6</v>
      </c>
      <c r="L12" s="19">
        <v>220.7</v>
      </c>
      <c r="M12" s="24">
        <v>287.7</v>
      </c>
      <c r="N12" s="25">
        <v>403.7</v>
      </c>
      <c r="O12" s="25"/>
      <c r="P12" s="25"/>
    </row>
    <row r="13" ht="15.75" customHeight="1">
      <c r="A13" s="15" t="s">
        <v>27</v>
      </c>
      <c r="B13" s="27"/>
      <c r="C13" s="27"/>
      <c r="D13" s="27"/>
      <c r="E13" s="20"/>
      <c r="F13" s="20"/>
      <c r="G13" s="20"/>
      <c r="H13" s="20"/>
      <c r="I13" s="20">
        <v>29.6</v>
      </c>
      <c r="J13" s="20">
        <v>101.8</v>
      </c>
      <c r="K13" s="14">
        <v>155.9</v>
      </c>
      <c r="L13" s="19">
        <v>215.2</v>
      </c>
      <c r="M13" s="25">
        <v>351.0</v>
      </c>
      <c r="N13" s="25">
        <v>485.0</v>
      </c>
      <c r="O13" s="25"/>
      <c r="P13" s="25"/>
    </row>
    <row r="14" ht="15.75" customHeight="1">
      <c r="A14" s="15" t="s">
        <v>28</v>
      </c>
      <c r="B14" s="27"/>
      <c r="C14" s="27"/>
      <c r="D14" s="27"/>
      <c r="E14" s="20"/>
      <c r="F14" s="20"/>
      <c r="G14" s="20"/>
      <c r="H14" s="20"/>
      <c r="I14" s="20">
        <v>9.912309120000002</v>
      </c>
      <c r="J14" s="20">
        <v>40.08468912</v>
      </c>
      <c r="K14" s="14">
        <v>75.735</v>
      </c>
      <c r="L14" s="19">
        <v>85.8</v>
      </c>
      <c r="M14" s="24">
        <v>68.5</v>
      </c>
      <c r="N14" s="46">
        <f>SUM(N3:N13)</f>
        <v>23252.6</v>
      </c>
      <c r="O14" s="25"/>
      <c r="P14" s="25"/>
    </row>
    <row r="15" ht="15.75" customHeight="1">
      <c r="A15" s="15" t="s">
        <v>29</v>
      </c>
      <c r="B15" s="27"/>
      <c r="C15" s="27"/>
      <c r="D15" s="27"/>
      <c r="E15" s="20"/>
      <c r="F15" s="20"/>
      <c r="G15" s="20"/>
      <c r="H15" s="20"/>
      <c r="I15" s="20">
        <v>13.56999</v>
      </c>
      <c r="J15" s="20">
        <v>41.92293</v>
      </c>
      <c r="K15" s="14">
        <v>72.105</v>
      </c>
      <c r="L15" s="19">
        <v>70.1</v>
      </c>
      <c r="M15" s="24">
        <v>55.1</v>
      </c>
      <c r="N15" s="46" t="s">
        <v>7</v>
      </c>
      <c r="O15" s="25"/>
      <c r="P15" s="25"/>
    </row>
    <row r="16" ht="15.75" customHeight="1">
      <c r="A16" s="15" t="s">
        <v>30</v>
      </c>
      <c r="B16" s="27"/>
      <c r="C16" s="27"/>
      <c r="D16" s="27"/>
      <c r="E16" s="20"/>
      <c r="F16" s="20"/>
      <c r="G16" s="20"/>
      <c r="H16" s="20"/>
      <c r="I16" s="20"/>
      <c r="J16" s="20"/>
      <c r="K16" s="14"/>
      <c r="L16" s="19"/>
      <c r="M16" s="19"/>
      <c r="N16" s="25"/>
      <c r="O16" s="25"/>
      <c r="P16" s="25"/>
    </row>
    <row r="17" ht="15.75" customHeight="1">
      <c r="A17" s="15" t="s">
        <v>31</v>
      </c>
      <c r="B17" s="20">
        <v>2.0</v>
      </c>
      <c r="C17" s="20">
        <v>2.0</v>
      </c>
      <c r="D17" s="20">
        <v>2.0</v>
      </c>
      <c r="E17" s="20">
        <v>4.0</v>
      </c>
      <c r="F17" s="20">
        <v>6.0</v>
      </c>
      <c r="G17" s="20">
        <v>6.0</v>
      </c>
      <c r="H17" s="20">
        <v>6.0</v>
      </c>
      <c r="I17" s="50">
        <v>9.0</v>
      </c>
      <c r="J17" s="50">
        <v>9.0</v>
      </c>
      <c r="K17" s="51">
        <v>9.0</v>
      </c>
      <c r="L17" s="24">
        <v>9.0</v>
      </c>
      <c r="M17" s="24">
        <v>8.0</v>
      </c>
      <c r="N17" s="25">
        <v>8.0</v>
      </c>
      <c r="O17" s="1"/>
      <c r="P17" s="1"/>
    </row>
    <row r="18" ht="15.75" customHeight="1">
      <c r="A18" s="15"/>
      <c r="B18" s="20"/>
      <c r="C18" s="20"/>
      <c r="D18" s="20"/>
      <c r="E18" s="20"/>
      <c r="F18" s="20"/>
      <c r="G18" s="20"/>
      <c r="H18" s="20"/>
      <c r="I18" s="20"/>
      <c r="J18" s="20"/>
      <c r="K18" s="14"/>
      <c r="L18" s="19"/>
      <c r="M18" s="19"/>
      <c r="N18" s="1"/>
      <c r="O18" s="1"/>
      <c r="P18" s="1"/>
    </row>
    <row r="19" ht="15.75" customHeight="1">
      <c r="A19" s="15"/>
      <c r="B19" s="20"/>
      <c r="C19" s="20"/>
      <c r="D19" s="20"/>
      <c r="E19" s="20"/>
      <c r="F19" s="20"/>
      <c r="G19" s="20"/>
      <c r="H19" s="20"/>
      <c r="I19" s="20"/>
      <c r="J19" s="20"/>
      <c r="K19" s="14"/>
      <c r="L19" s="19"/>
      <c r="M19" s="19"/>
      <c r="N19" s="1"/>
      <c r="O19" s="1"/>
      <c r="P19" s="1"/>
    </row>
    <row r="20" ht="15.75" customHeight="1">
      <c r="A20" s="15"/>
      <c r="B20" s="20"/>
      <c r="C20" s="20"/>
      <c r="D20" s="20"/>
      <c r="E20" s="20"/>
      <c r="F20" s="20"/>
      <c r="G20" s="20"/>
      <c r="H20" s="20"/>
      <c r="I20" s="50"/>
      <c r="J20" s="50"/>
      <c r="K20" s="51"/>
      <c r="L20" s="24"/>
      <c r="M20" s="24"/>
      <c r="N20" s="1"/>
      <c r="O20" s="1"/>
      <c r="P20" s="1"/>
    </row>
    <row r="21" ht="15.75" customHeight="1">
      <c r="A21" s="53" t="s">
        <v>33</v>
      </c>
      <c r="B21" s="54">
        <v>321.0</v>
      </c>
      <c r="C21" s="54">
        <v>565.2</v>
      </c>
      <c r="D21" s="54">
        <v>931.0</v>
      </c>
      <c r="E21" s="54">
        <v>2175.0</v>
      </c>
      <c r="F21" s="54">
        <v>5400.0</v>
      </c>
      <c r="G21" s="54">
        <v>9200.0</v>
      </c>
      <c r="H21" s="54">
        <v>16200.0</v>
      </c>
      <c r="I21" s="55">
        <v>18000.0</v>
      </c>
      <c r="J21" s="55">
        <v>19100.0</v>
      </c>
      <c r="K21" s="56">
        <v>20400.0</v>
      </c>
      <c r="L21" s="56">
        <v>21200.0</v>
      </c>
      <c r="M21" s="57">
        <v>22000.0</v>
      </c>
      <c r="N21" s="3">
        <v>23600.0</v>
      </c>
      <c r="O21" s="5"/>
      <c r="P21" s="5"/>
    </row>
    <row r="22" ht="15.75" customHeight="1">
      <c r="A22" s="53" t="s">
        <v>34</v>
      </c>
      <c r="B22" s="58">
        <f>'Wireless (MS)'!B22</f>
        <v>100</v>
      </c>
      <c r="C22" s="58">
        <f>'Wireless (MS)'!C22</f>
        <v>100</v>
      </c>
      <c r="D22" s="58">
        <f>'Wireless (MS)'!D22</f>
        <v>100</v>
      </c>
      <c r="E22" s="58">
        <f>'Wireless (MS)'!E22</f>
        <v>100</v>
      </c>
      <c r="F22" s="58">
        <f>'Wireless (MS)'!F22</f>
        <v>95.65</v>
      </c>
      <c r="G22" s="58">
        <f>'Wireless (MS)'!G22</f>
        <v>97.98586957</v>
      </c>
      <c r="H22" s="58">
        <f>'Wireless (MS)'!H22</f>
        <v>98.29506173</v>
      </c>
      <c r="I22" s="58">
        <f>'Wireless (MS)'!I22</f>
        <v>96.71388889</v>
      </c>
      <c r="J22" s="58">
        <f>'Wireless (MS)'!J22</f>
        <v>96.18534031</v>
      </c>
      <c r="K22" s="58">
        <f>'Wireless (MS)'!K22</f>
        <v>94.60882353</v>
      </c>
      <c r="L22" s="58">
        <f>'Wireless (MS)'!L22</f>
        <v>93.70188679</v>
      </c>
      <c r="M22" s="58">
        <f>'Wireless (MS)'!M22</f>
        <v>94.40227273</v>
      </c>
      <c r="N22" s="61">
        <f>'Wireless (MS)'!N22</f>
        <v>93.27711864</v>
      </c>
      <c r="O22" s="1">
        <f t="shared" ref="O22:O23" si="1">H22-N22</f>
        <v>5.017943084</v>
      </c>
      <c r="P22" s="1"/>
    </row>
    <row r="23" ht="15.75" customHeight="1">
      <c r="A23" s="53" t="s">
        <v>38</v>
      </c>
      <c r="B23" s="58">
        <f>'Wireless (MS)'!B23</f>
        <v>5500.89576</v>
      </c>
      <c r="C23" s="58">
        <f>'Wireless (MS)'!C23</f>
        <v>6164.808229</v>
      </c>
      <c r="D23" s="58">
        <f>'Wireless (MS)'!D23</f>
        <v>7968.262185</v>
      </c>
      <c r="E23" s="58">
        <f>'Wireless (MS)'!E23</f>
        <v>4995.06524</v>
      </c>
      <c r="F23" s="58">
        <f>'Wireless (MS)'!F23</f>
        <v>2641.310151</v>
      </c>
      <c r="G23" s="58">
        <f>'Wireless (MS)'!G23</f>
        <v>3085.135475</v>
      </c>
      <c r="H23" s="58">
        <f>'Wireless (MS)'!H23</f>
        <v>3155.2179</v>
      </c>
      <c r="I23" s="58">
        <f>'Wireless (MS)'!I23</f>
        <v>3060.324574</v>
      </c>
      <c r="J23" s="58">
        <f>'Wireless (MS)'!J23</f>
        <v>3010.276881</v>
      </c>
      <c r="K23" s="58">
        <f>'Wireless (MS)'!K23</f>
        <v>2890.904852</v>
      </c>
      <c r="L23" s="58">
        <f>'Wireless (MS)'!L23</f>
        <v>2822.042664</v>
      </c>
      <c r="M23" s="58">
        <f>'Wireless (MS)'!M23</f>
        <v>2855.989015</v>
      </c>
      <c r="N23" s="65">
        <v>2754.4085584379145</v>
      </c>
      <c r="O23" s="1">
        <f t="shared" si="1"/>
        <v>400.8093413</v>
      </c>
      <c r="P23" s="1"/>
    </row>
    <row r="24" ht="15.75" customHeight="1">
      <c r="A24" s="66" t="s">
        <v>49</v>
      </c>
      <c r="B24" s="38"/>
      <c r="C24" s="38"/>
      <c r="D24" s="38"/>
      <c r="E24" s="38"/>
      <c r="F24" s="69">
        <f>'Wireless (MS)'!F24</f>
        <v>91.64444444</v>
      </c>
      <c r="G24" s="69">
        <f>'Wireless (MS)'!G24</f>
        <v>95.87934783</v>
      </c>
      <c r="H24" s="69">
        <f>'Wireless (MS)'!H24</f>
        <v>97.85061728</v>
      </c>
      <c r="I24" s="69">
        <f>'Wireless (MS)'!I24</f>
        <v>96.26388889</v>
      </c>
      <c r="J24" s="69">
        <f>'Wireless (MS)'!J24</f>
        <v>95.72460733</v>
      </c>
      <c r="K24" s="69">
        <f>'Wireless (MS)'!K24</f>
        <v>94.14803922</v>
      </c>
      <c r="L24" s="69">
        <f>'Wireless (MS)'!L24</f>
        <v>93.24433962</v>
      </c>
      <c r="M24" s="69">
        <f>'Wireless (MS)'!M24</f>
        <v>93.95227273</v>
      </c>
      <c r="N24" s="69"/>
      <c r="O24" s="73"/>
      <c r="P24" s="73"/>
    </row>
    <row r="25" ht="15.75" customHeight="1">
      <c r="A25" s="66" t="s">
        <v>58</v>
      </c>
      <c r="B25" s="38"/>
      <c r="C25" s="38"/>
      <c r="D25" s="38"/>
      <c r="E25" s="38"/>
      <c r="F25" s="69">
        <f>'Wireless (MS)'!F25</f>
        <v>2454.087517</v>
      </c>
      <c r="G25" s="69">
        <f>'Wireless (MS)'!G25</f>
        <v>2827.839823</v>
      </c>
      <c r="H25" s="69">
        <f>'Wireless (MS)'!H25</f>
        <v>3130.630794</v>
      </c>
      <c r="I25" s="69">
        <f>'Wireless (MS)'!I25</f>
        <v>3035.794574</v>
      </c>
      <c r="J25" s="69">
        <f>'Wireless (MS)'!J25</f>
        <v>2985.040292</v>
      </c>
      <c r="K25" s="69">
        <f>'Wireless (MS)'!K25</f>
        <v>2865.670135</v>
      </c>
      <c r="L25" s="69">
        <f>'Wireless (MS)'!L25</f>
        <v>2796.795557</v>
      </c>
      <c r="M25" s="69">
        <f>'Wireless (MS)'!M25</f>
        <v>2830.457652</v>
      </c>
      <c r="N25" s="69"/>
      <c r="O25" s="73"/>
      <c r="P25" s="73"/>
    </row>
    <row r="26" ht="15.75" customHeight="1">
      <c r="A26" s="1"/>
      <c r="B26" s="1"/>
      <c r="C26" s="1"/>
      <c r="D26" s="1"/>
      <c r="E26" s="1"/>
      <c r="F26" s="1"/>
      <c r="G26" s="1"/>
      <c r="H26" s="1"/>
      <c r="I26" s="1"/>
      <c r="J26" s="1"/>
      <c r="K26" s="1"/>
      <c r="L26" s="1"/>
      <c r="M26" s="1"/>
      <c r="N26" s="1"/>
      <c r="O26" s="1"/>
      <c r="P26" s="1"/>
    </row>
    <row r="27" ht="15.75" customHeight="1">
      <c r="A27" s="1"/>
      <c r="B27" s="77" t="s">
        <v>59</v>
      </c>
      <c r="F27" s="1"/>
      <c r="G27" s="1"/>
      <c r="H27" s="1"/>
      <c r="I27" s="1"/>
      <c r="J27" s="1"/>
      <c r="K27" s="1"/>
      <c r="L27" s="1"/>
      <c r="M27" s="1"/>
      <c r="N27" s="1"/>
      <c r="O27" s="1"/>
      <c r="P27" s="1"/>
    </row>
    <row r="28" ht="15.75" customHeight="1">
      <c r="A28" s="1"/>
      <c r="B28" s="80" t="s">
        <v>60</v>
      </c>
      <c r="N28" s="1"/>
      <c r="O28" s="1"/>
      <c r="P28" s="1"/>
    </row>
    <row r="29" ht="15.75" customHeight="1">
      <c r="A29" s="1"/>
      <c r="N29" s="1"/>
      <c r="O29" s="1"/>
      <c r="P29" s="1"/>
    </row>
    <row r="30" ht="15.75" customHeight="1">
      <c r="A30" s="1"/>
      <c r="N30" s="1"/>
      <c r="O30" s="1"/>
      <c r="P30" s="1"/>
    </row>
    <row r="31" ht="15.75" customHeight="1">
      <c r="A31" s="1"/>
      <c r="N31" s="1"/>
      <c r="O31" s="1"/>
      <c r="P31" s="1"/>
    </row>
    <row r="32" ht="15.75" customHeight="1">
      <c r="A32" s="1"/>
      <c r="N32" s="1"/>
      <c r="O32" s="1"/>
      <c r="P32" s="1"/>
    </row>
    <row r="33" ht="15.75" customHeight="1">
      <c r="A33" s="1"/>
      <c r="N33" s="1"/>
      <c r="O33" s="1"/>
      <c r="P33" s="1"/>
    </row>
    <row r="34" ht="15.75" customHeight="1">
      <c r="A34" s="1"/>
      <c r="N34" s="1"/>
      <c r="O34" s="1"/>
      <c r="P34" s="1"/>
    </row>
    <row r="35" ht="15.75" customHeight="1">
      <c r="A35" s="1"/>
      <c r="N35" s="1"/>
      <c r="O35" s="1"/>
      <c r="P35" s="1"/>
    </row>
    <row r="36" ht="15.75" customHeight="1">
      <c r="A36" s="1"/>
      <c r="N36" s="1"/>
      <c r="O36" s="1"/>
      <c r="P36" s="1"/>
    </row>
    <row r="37" ht="15.75" customHeight="1">
      <c r="A37" s="1"/>
      <c r="N37" s="1"/>
      <c r="O37" s="1"/>
      <c r="P37" s="1"/>
    </row>
    <row r="38" ht="15.75" customHeight="1">
      <c r="A38" s="1"/>
      <c r="N38" s="1"/>
      <c r="O38" s="1"/>
      <c r="P38" s="1"/>
    </row>
    <row r="39" ht="15.75" customHeight="1">
      <c r="A39" s="1"/>
      <c r="N39" s="1"/>
      <c r="O39" s="1"/>
      <c r="P39" s="1"/>
    </row>
    <row r="40" ht="15.75" customHeight="1">
      <c r="A40" s="1"/>
      <c r="N40" s="1"/>
      <c r="O40" s="1"/>
      <c r="P40" s="1"/>
    </row>
    <row r="41" ht="15.75" customHeight="1">
      <c r="A41" s="1"/>
      <c r="N41" s="1"/>
      <c r="O41" s="1"/>
      <c r="P41" s="1"/>
    </row>
    <row r="42" ht="15.75" customHeight="1">
      <c r="A42" s="1"/>
      <c r="N42" s="1"/>
      <c r="O42" s="1"/>
      <c r="P42" s="1"/>
    </row>
    <row r="43" ht="15.75" customHeight="1">
      <c r="A43" s="1"/>
      <c r="N43" s="1"/>
      <c r="O43" s="1"/>
      <c r="P43" s="1"/>
    </row>
    <row r="44" ht="15.75" customHeight="1">
      <c r="A44" s="1"/>
      <c r="N44" s="1"/>
      <c r="O44" s="1"/>
      <c r="P44" s="1"/>
    </row>
    <row r="45" ht="15.75" customHeight="1">
      <c r="A45" s="1"/>
      <c r="N45" s="1"/>
      <c r="O45" s="1"/>
      <c r="P45" s="1"/>
    </row>
    <row r="46" ht="15.75" customHeight="1">
      <c r="A46" s="1"/>
      <c r="N46" s="1"/>
      <c r="O46" s="1"/>
      <c r="P46" s="1"/>
    </row>
    <row r="47" ht="15.75" customHeight="1">
      <c r="A47" s="1"/>
      <c r="N47" s="1"/>
      <c r="O47" s="1"/>
      <c r="P47" s="1"/>
    </row>
  </sheetData>
  <mergeCells count="3">
    <mergeCell ref="B28:M47"/>
    <mergeCell ref="B27:E27"/>
    <mergeCell ref="B1:O1"/>
  </mergeCell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7.29" defaultRowHeight="15.0"/>
  <cols>
    <col customWidth="1" min="1" max="1" width="28.0"/>
    <col customWidth="1" min="2" max="12" width="10.71"/>
    <col customWidth="1" min="13" max="31" width="11.14"/>
  </cols>
  <sheetData>
    <row r="1" ht="18.0" customHeight="1">
      <c r="A1" s="1"/>
      <c r="B1" s="3" t="s">
        <v>63</v>
      </c>
      <c r="Q1" s="3"/>
      <c r="R1" s="3"/>
      <c r="S1" s="3"/>
      <c r="T1" s="3"/>
      <c r="U1" s="3"/>
      <c r="V1" s="3"/>
      <c r="W1" s="3"/>
      <c r="X1" s="3"/>
      <c r="Y1" s="3"/>
      <c r="Z1" s="3"/>
      <c r="AA1" s="3"/>
      <c r="AB1" s="3"/>
      <c r="AC1" s="3"/>
      <c r="AD1" s="3"/>
      <c r="AE1" s="3"/>
    </row>
    <row r="2" ht="15.75" customHeight="1">
      <c r="A2" s="9"/>
      <c r="B2" s="9">
        <v>1985.0</v>
      </c>
      <c r="C2" s="9">
        <v>1988.0</v>
      </c>
      <c r="D2" s="9">
        <v>1992.0</v>
      </c>
      <c r="E2" s="9">
        <v>1996.0</v>
      </c>
      <c r="F2" s="9">
        <v>2000.0</v>
      </c>
      <c r="G2" s="9">
        <v>2004.0</v>
      </c>
      <c r="H2" s="9">
        <v>2008.0</v>
      </c>
      <c r="I2" s="9">
        <v>2010.0</v>
      </c>
      <c r="J2" s="9">
        <v>2011.0</v>
      </c>
      <c r="K2" s="9">
        <v>2012.0</v>
      </c>
      <c r="L2" s="9">
        <v>2013.0</v>
      </c>
      <c r="M2" s="9">
        <v>2014.0</v>
      </c>
      <c r="N2" s="10">
        <v>2015.0</v>
      </c>
      <c r="O2" s="10">
        <v>2015.0</v>
      </c>
      <c r="P2" s="10">
        <v>2014.0</v>
      </c>
      <c r="Q2" s="10">
        <v>2013.0</v>
      </c>
      <c r="R2" s="10">
        <v>2012.0</v>
      </c>
      <c r="S2" s="10">
        <v>2010.0</v>
      </c>
      <c r="T2" s="10">
        <v>2008.0</v>
      </c>
      <c r="U2" s="9"/>
      <c r="V2" s="9"/>
      <c r="W2" s="9"/>
      <c r="X2" s="9"/>
      <c r="Y2" s="9"/>
      <c r="Z2" s="9"/>
      <c r="AA2" s="9"/>
      <c r="AB2" s="9"/>
      <c r="AC2" s="9"/>
      <c r="AD2" s="9"/>
      <c r="AE2" s="9"/>
    </row>
    <row r="3" ht="15.75" customHeight="1">
      <c r="A3" s="15" t="s">
        <v>4</v>
      </c>
      <c r="B3" s="58">
        <f>('Wireless (RV)'!B3)/('Wireless (RV)'!B21)*100</f>
        <v>34.17445483</v>
      </c>
      <c r="C3" s="58">
        <f>('Wireless (RV)'!C3)/('Wireless (RV)'!C21)*100</f>
        <v>25.86694975</v>
      </c>
      <c r="D3" s="58">
        <f>('Wireless (RV)'!D3)/('Wireless (RV)'!D21)*100</f>
        <v>25.72502685</v>
      </c>
      <c r="E3" s="58">
        <f>('Wireless (RV)'!E3)/('Wireless (RV)'!E21)*100</f>
        <v>50.66666667</v>
      </c>
      <c r="F3" s="58">
        <f>('Wireless (RV)'!F3)/('Wireless (RV)'!F21)*100</f>
        <v>30.3537037</v>
      </c>
      <c r="G3" s="58">
        <f>('Wireless (RV)'!G3)/('Wireless (RV)'!G21)*100</f>
        <v>30.25543478</v>
      </c>
      <c r="H3" s="58">
        <f>('Wireless (RV)'!H3)/('Wireless (RV)'!H21)*100</f>
        <v>39.10493827</v>
      </c>
      <c r="I3" s="58">
        <f>('Wireless (RV)'!I3)/('Wireless (RV)'!I21)*100</f>
        <v>38.71111111</v>
      </c>
      <c r="J3" s="58">
        <f>('Wireless (RV)'!J3)/('Wireless (RV)'!J21)*100</f>
        <v>37.37172775</v>
      </c>
      <c r="K3" s="58">
        <f>('Wireless (RV)'!K3)/('Wireless (RV)'!K21)*100</f>
        <v>35.68627451</v>
      </c>
      <c r="L3" s="58">
        <f>('Wireless (RV)'!L3)/('Wireless (RV)'!L21)*100</f>
        <v>34.29245283</v>
      </c>
      <c r="M3" s="58">
        <f>('Wireless (RV)'!M3)/('Wireless (RV)'!M21)*100</f>
        <v>33.20454545</v>
      </c>
      <c r="N3" s="58">
        <f>('Wireless (RV)'!N3)/('Wireless (RV)'!N21)*100</f>
        <v>32.41949153</v>
      </c>
      <c r="O3" s="58">
        <f>N3+N5+N7</f>
        <v>91.19067797</v>
      </c>
      <c r="P3" s="19">
        <f>M3+M5+M7</f>
        <v>92.20909091</v>
      </c>
      <c r="Q3" s="19">
        <f>L3+L5+L7</f>
        <v>91.47641509</v>
      </c>
      <c r="R3" s="19">
        <f>K3+K5+K7</f>
        <v>92.38235294</v>
      </c>
      <c r="S3" s="19">
        <f>I3+I5+I7</f>
        <v>94.44444444</v>
      </c>
      <c r="T3" s="19">
        <f>H3+H5+H7</f>
        <v>95.97530864</v>
      </c>
      <c r="U3" s="19"/>
      <c r="V3" s="19"/>
      <c r="W3" s="19"/>
      <c r="X3" s="19"/>
      <c r="Y3" s="19"/>
      <c r="Z3" s="19"/>
      <c r="AA3" s="19"/>
      <c r="AB3" s="19"/>
      <c r="AC3" s="19"/>
      <c r="AD3" s="19"/>
      <c r="AE3" s="19"/>
    </row>
    <row r="4" ht="15.75" customHeight="1">
      <c r="A4" s="15" t="s">
        <v>68</v>
      </c>
      <c r="B4" s="27"/>
      <c r="C4" s="27"/>
      <c r="D4" s="27"/>
      <c r="E4" s="58">
        <f>('Wireless (RV)'!E4)/('Wireless (RV)'!E21)*100</f>
        <v>0.04597701149</v>
      </c>
      <c r="F4" s="58">
        <f>('Wireless (RV)'!F4)/('Wireless (RV)'!F21)*100</f>
        <v>7.972222222</v>
      </c>
      <c r="G4" s="20" t="s">
        <v>7</v>
      </c>
      <c r="H4" s="20" t="s">
        <v>7</v>
      </c>
      <c r="I4" s="20"/>
      <c r="J4" s="20"/>
      <c r="K4" s="14"/>
      <c r="L4" s="19"/>
      <c r="M4" s="19"/>
      <c r="N4" s="19"/>
      <c r="O4" s="19"/>
      <c r="P4" s="19"/>
      <c r="Q4" s="19"/>
      <c r="R4" s="19"/>
      <c r="S4" s="19"/>
      <c r="T4" s="19"/>
      <c r="U4" s="19"/>
      <c r="V4" s="19"/>
      <c r="W4" s="19"/>
      <c r="X4" s="19"/>
      <c r="Y4" s="19"/>
      <c r="Z4" s="19"/>
      <c r="AA4" s="19"/>
      <c r="AB4" s="19"/>
      <c r="AC4" s="19"/>
      <c r="AD4" s="19"/>
      <c r="AE4" s="19"/>
    </row>
    <row r="5" ht="15.75" customHeight="1">
      <c r="A5" s="15" t="s">
        <v>8</v>
      </c>
      <c r="B5" s="27"/>
      <c r="C5" s="27"/>
      <c r="D5" s="27"/>
      <c r="E5" s="19"/>
      <c r="F5" s="58">
        <f>('Wireless (RV)'!F5)/('Wireless (RV)'!F21)*100</f>
        <v>29.94814815</v>
      </c>
      <c r="G5" s="58">
        <f>('Wireless (RV)'!G5)/('Wireless (RV)'!G21)*100</f>
        <v>30.79347826</v>
      </c>
      <c r="H5" s="58">
        <f>('Wireless (RV)'!H5)/('Wireless (RV)'!H21)*100</f>
        <v>28.7654321</v>
      </c>
      <c r="I5" s="58">
        <f>('Wireless (RV)'!I5)/('Wireless (RV)'!I21)*100</f>
        <v>28.02777778</v>
      </c>
      <c r="J5" s="58">
        <f>('Wireless (RV)'!J5)/('Wireless (RV)'!J21)*100</f>
        <v>28.79581152</v>
      </c>
      <c r="K5" s="58">
        <f>('Wireless (RV)'!K5)/('Wireless (RV)'!K21)*100</f>
        <v>28.85294118</v>
      </c>
      <c r="L5" s="58">
        <f>('Wireless (RV)'!L5)/('Wireless (RV)'!L21)*100</f>
        <v>29.13679245</v>
      </c>
      <c r="M5" s="58">
        <f>('Wireless (RV)'!M5)/('Wireless (RV)'!M21)*100</f>
        <v>30.18636364</v>
      </c>
      <c r="N5" s="58">
        <f>('Wireless (RV)'!N5)/('Wireless (RV)'!N21)*100</f>
        <v>29.63559322</v>
      </c>
      <c r="O5" s="58"/>
      <c r="P5" s="19"/>
      <c r="Q5" s="19"/>
      <c r="R5" s="19"/>
      <c r="S5" s="19"/>
      <c r="T5" s="19"/>
      <c r="U5" s="19"/>
      <c r="V5" s="19"/>
      <c r="W5" s="19"/>
      <c r="X5" s="19"/>
      <c r="Y5" s="19"/>
      <c r="Z5" s="19"/>
      <c r="AA5" s="19"/>
      <c r="AB5" s="19"/>
      <c r="AC5" s="19"/>
      <c r="AD5" s="19"/>
      <c r="AE5" s="19"/>
    </row>
    <row r="6" ht="15.75" customHeight="1">
      <c r="A6" s="15" t="s">
        <v>9</v>
      </c>
      <c r="B6" s="20"/>
      <c r="C6" s="20"/>
      <c r="D6" s="20"/>
      <c r="E6" s="58">
        <f>('Wireless (RV)'!E6)/('Wireless (RV)'!E21)*100</f>
        <v>0.7218390805</v>
      </c>
      <c r="F6" s="20" t="s">
        <v>10</v>
      </c>
      <c r="G6" s="20"/>
      <c r="H6" s="20"/>
      <c r="I6" s="20"/>
      <c r="J6" s="20"/>
      <c r="K6" s="14"/>
      <c r="L6" s="19"/>
      <c r="M6" s="19"/>
      <c r="N6" s="19"/>
      <c r="O6" s="19"/>
      <c r="P6" s="19"/>
      <c r="Q6" s="19"/>
      <c r="R6" s="19"/>
      <c r="S6" s="19"/>
      <c r="T6" s="19"/>
      <c r="U6" s="19"/>
      <c r="V6" s="19"/>
      <c r="W6" s="19"/>
      <c r="X6" s="19"/>
      <c r="Y6" s="19"/>
      <c r="Z6" s="19"/>
      <c r="AA6" s="19"/>
      <c r="AB6" s="19"/>
      <c r="AC6" s="19"/>
      <c r="AD6" s="19"/>
      <c r="AE6" s="19"/>
    </row>
    <row r="7" ht="15.75" customHeight="1">
      <c r="A7" s="15" t="s">
        <v>12</v>
      </c>
      <c r="B7" s="58">
        <f>('Wireless (RV)'!B7)/('Wireless (RV)'!B21)*100</f>
        <v>65.82554517</v>
      </c>
      <c r="C7" s="58">
        <f>('Wireless (RV)'!C7)/('Wireless (RV)'!C21)*100</f>
        <v>74.13305025</v>
      </c>
      <c r="D7" s="58">
        <f>('Wireless (RV)'!D7)/('Wireless (RV)'!D21)*100</f>
        <v>85.47798067</v>
      </c>
      <c r="E7" s="58">
        <f>('Wireless (RV)'!E7)/('Wireless (RV)'!E21)*100</f>
        <v>49.26896552</v>
      </c>
      <c r="F7" s="58">
        <f>('Wireless (RV)'!F7)/('Wireless (RV)'!F21)*100</f>
        <v>27.37592593</v>
      </c>
      <c r="G7" s="58">
        <f>('Wireless (RV)'!G7)/('Wireless (RV)'!G21)*100</f>
        <v>34.83043478</v>
      </c>
      <c r="H7" s="58">
        <f>('Wireless (RV)'!H7)/('Wireless (RV)'!H21)*100</f>
        <v>28.10493827</v>
      </c>
      <c r="I7" s="58">
        <f>('Wireless (RV)'!I7)/('Wireless (RV)'!I21)*100</f>
        <v>27.70555556</v>
      </c>
      <c r="J7" s="58">
        <f>('Wireless (RV)'!J7)/('Wireless (RV)'!J21)*100</f>
        <v>27.84816754</v>
      </c>
      <c r="K7" s="58">
        <f>('Wireless (RV)'!K7)/('Wireless (RV)'!K21)*100</f>
        <v>27.84313725</v>
      </c>
      <c r="L7" s="58">
        <f>('Wireless (RV)'!L7)/('Wireless (RV)'!L21)*100</f>
        <v>28.04716981</v>
      </c>
      <c r="M7" s="58">
        <f>('Wireless (RV)'!M7)/('Wireless (RV)'!M21)*100</f>
        <v>28.81818182</v>
      </c>
      <c r="N7" s="58">
        <f>('Wireless (RV)'!N7)/('Wireless (RV)'!N21)*100</f>
        <v>29.13559322</v>
      </c>
      <c r="O7" s="58"/>
      <c r="P7" s="19"/>
      <c r="Q7" s="19"/>
      <c r="R7" s="19"/>
      <c r="S7" s="19"/>
      <c r="T7" s="19"/>
      <c r="U7" s="19"/>
      <c r="V7" s="19"/>
      <c r="W7" s="19"/>
      <c r="X7" s="19"/>
      <c r="Y7" s="19"/>
      <c r="Z7" s="19"/>
      <c r="AA7" s="19"/>
      <c r="AB7" s="19"/>
      <c r="AC7" s="19"/>
      <c r="AD7" s="19"/>
      <c r="AE7" s="19"/>
    </row>
    <row r="8" ht="15.75" customHeight="1">
      <c r="A8" s="36" t="s">
        <v>13</v>
      </c>
      <c r="B8" s="37"/>
      <c r="C8" s="37"/>
      <c r="D8" s="37"/>
      <c r="E8" s="37"/>
      <c r="F8" s="69">
        <f>('Wireless (RV)'!F8)/('Wireless (RV)'!F21)*100</f>
        <v>23.37037037</v>
      </c>
      <c r="G8" s="69">
        <f>('Wireless (RV)'!G8)/('Wireless (RV)'!G21)*100</f>
        <v>30.63043478</v>
      </c>
      <c r="H8" s="69">
        <f>('Wireless (RV)'!H8)/('Wireless (RV)'!H21)*100</f>
        <v>27.66049383</v>
      </c>
      <c r="I8" s="69">
        <f>('Wireless (RV)'!I8)/('Wireless (RV)'!I21)*100</f>
        <v>27.25555556</v>
      </c>
      <c r="J8" s="69">
        <f>('Wireless (RV)'!J8)/('Wireless (RV)'!J21)*100</f>
        <v>27.38743455</v>
      </c>
      <c r="K8" s="69">
        <f>('Wireless (RV)'!K8)/('Wireless (RV)'!K21)*100</f>
        <v>27.38235294</v>
      </c>
      <c r="L8" s="69">
        <f>('Wireless (RV)'!L8)/('Wireless (RV)'!L21)*100</f>
        <v>27.58962264</v>
      </c>
      <c r="M8" s="69">
        <f>('Wireless (RV)'!M8)/('Wireless (RV)'!M21)*100</f>
        <v>28.36818182</v>
      </c>
      <c r="N8" s="69"/>
      <c r="O8" s="38"/>
      <c r="P8" s="38"/>
      <c r="Q8" s="38"/>
      <c r="R8" s="38"/>
      <c r="S8" s="38"/>
      <c r="T8" s="38"/>
      <c r="U8" s="38"/>
      <c r="V8" s="38"/>
      <c r="W8" s="38"/>
      <c r="X8" s="38"/>
      <c r="Y8" s="38"/>
      <c r="Z8" s="38"/>
      <c r="AA8" s="38"/>
      <c r="AB8" s="38"/>
      <c r="AC8" s="38"/>
      <c r="AD8" s="38"/>
      <c r="AE8" s="38"/>
    </row>
    <row r="9" ht="15.75" customHeight="1">
      <c r="A9" s="36" t="s">
        <v>19</v>
      </c>
      <c r="B9" s="37"/>
      <c r="C9" s="37"/>
      <c r="D9" s="37"/>
      <c r="E9" s="37"/>
      <c r="F9" s="69">
        <f>('Wireless (RV)'!F9)/('Wireless (RV)'!F21)*100</f>
        <v>4.005555556</v>
      </c>
      <c r="G9" s="69">
        <f>('Wireless (RV)'!G9)/('Wireless (RV)'!G21)*100</f>
        <v>4.2</v>
      </c>
      <c r="H9" s="69">
        <f>('Wireless (RV)'!H9)/('Wireless (RV)'!H21)*100</f>
        <v>0.4444444444</v>
      </c>
      <c r="I9" s="69">
        <f>('Wireless (RV)'!I9)/('Wireless (RV)'!I21)*100</f>
        <v>0.45</v>
      </c>
      <c r="J9" s="69">
        <f>('Wireless (RV)'!J9)/('Wireless (RV)'!J21)*100</f>
        <v>0.4607329843</v>
      </c>
      <c r="K9" s="69">
        <f>('Wireless (RV)'!K9)/('Wireless (RV)'!K21)*100</f>
        <v>0.4607843137</v>
      </c>
      <c r="L9" s="69">
        <f>('Wireless (RV)'!L9)/('Wireless (RV)'!L21)*100</f>
        <v>0.4575471698</v>
      </c>
      <c r="M9" s="69">
        <f>('Wireless (RV)'!M9)/('Wireless (RV)'!M21)*100</f>
        <v>0.45</v>
      </c>
      <c r="N9" s="43" t="s">
        <v>3</v>
      </c>
      <c r="O9" s="38"/>
      <c r="P9" s="38"/>
      <c r="Q9" s="38"/>
      <c r="R9" s="38"/>
      <c r="S9" s="38"/>
      <c r="T9" s="38"/>
      <c r="U9" s="38"/>
      <c r="V9" s="38"/>
      <c r="W9" s="38"/>
      <c r="X9" s="38"/>
      <c r="Y9" s="38"/>
      <c r="Z9" s="38"/>
      <c r="AA9" s="38"/>
      <c r="AB9" s="38"/>
      <c r="AC9" s="38"/>
      <c r="AD9" s="38"/>
      <c r="AE9" s="38"/>
    </row>
    <row r="10" ht="15.75" customHeight="1">
      <c r="A10" s="15" t="s">
        <v>21</v>
      </c>
      <c r="B10" s="27"/>
      <c r="C10" s="27"/>
      <c r="D10" s="27"/>
      <c r="E10" s="20"/>
      <c r="F10" s="58">
        <f>('Wireless (RV)'!F10)/('Wireless (RV)'!F21)*100</f>
        <v>2.462962963</v>
      </c>
      <c r="G10" s="58">
        <f>('Wireless (RV)'!G10)/('Wireless (RV)'!G21)*100</f>
        <v>2.106521739</v>
      </c>
      <c r="H10" s="58">
        <f>('Wireless (RV)'!H10)/('Wireless (RV)'!H21)*100</f>
        <v>2.319753086</v>
      </c>
      <c r="I10" s="58">
        <f>('Wireless (RV)'!I10)/('Wireless (RV)'!I21)*100</f>
        <v>2.269444444</v>
      </c>
      <c r="J10" s="58">
        <f>('Wireless (RV)'!J10)/('Wireless (RV)'!J21)*100</f>
        <v>2.169633508</v>
      </c>
      <c r="K10" s="58">
        <f>('Wireless (RV)'!K10)/('Wireless (RV)'!K21)*100</f>
        <v>2.226470588</v>
      </c>
      <c r="L10" s="58">
        <f>('Wireless (RV)'!L10)/('Wireless (RV)'!L21)*100</f>
        <v>2.225471698</v>
      </c>
      <c r="M10" s="58">
        <f>('Wireless (RV)'!M10)/('Wireless (RV)'!M21)*100</f>
        <v>2.193181818</v>
      </c>
      <c r="N10" s="58">
        <f>('Wireless (RV)'!N10)/('Wireless (RV)'!N21)*100</f>
        <v>2.086440678</v>
      </c>
      <c r="O10" s="19"/>
      <c r="P10" s="19"/>
      <c r="Q10" s="19"/>
      <c r="R10" s="19"/>
      <c r="S10" s="19"/>
      <c r="T10" s="19"/>
      <c r="U10" s="19"/>
      <c r="V10" s="19"/>
      <c r="W10" s="19"/>
      <c r="X10" s="19"/>
      <c r="Y10" s="19"/>
      <c r="Z10" s="19"/>
      <c r="AA10" s="19"/>
      <c r="AB10" s="19"/>
      <c r="AC10" s="19"/>
      <c r="AD10" s="19"/>
      <c r="AE10" s="19"/>
    </row>
    <row r="11" ht="15.75" customHeight="1">
      <c r="A11" s="15" t="s">
        <v>25</v>
      </c>
      <c r="B11" s="27"/>
      <c r="C11" s="27"/>
      <c r="D11" s="27"/>
      <c r="E11" s="20"/>
      <c r="F11" s="58">
        <f>('Wireless (RV)'!F11)/('Wireless (RV)'!F21)*100</f>
        <v>2.001851852</v>
      </c>
      <c r="G11" s="58">
        <f>('Wireless (RV)'!G11)/('Wireless (RV)'!G21)*100</f>
        <v>1.977173913</v>
      </c>
      <c r="H11" s="58">
        <f>('Wireless (RV)'!H11)/('Wireless (RV)'!H21)*100</f>
        <v>1.8</v>
      </c>
      <c r="I11" s="58">
        <f>('Wireless (RV)'!I11)/('Wireless (RV)'!I21)*100</f>
        <v>1.823333333</v>
      </c>
      <c r="J11" s="58">
        <f>('Wireless (RV)'!J11)/('Wireless (RV)'!J21)*100</f>
        <v>1.865445026</v>
      </c>
      <c r="K11" s="58">
        <f>('Wireless (RV)'!K11)/('Wireless (RV)'!K21)*100</f>
        <v>1.775</v>
      </c>
      <c r="L11" s="58">
        <f>('Wireless (RV)'!L11)/('Wireless (RV)'!L21)*100</f>
        <v>1.770283019</v>
      </c>
      <c r="M11" s="58">
        <f>('Wireless (RV)'!M11)/('Wireless (RV)'!M21)*100</f>
        <v>1.606363636</v>
      </c>
      <c r="N11" s="58">
        <f>('Wireless (RV)'!N11)/('Wireless (RV)'!N21)*100</f>
        <v>1.485169492</v>
      </c>
      <c r="O11" s="19"/>
      <c r="P11" s="19"/>
      <c r="Q11" s="19"/>
      <c r="R11" s="19"/>
      <c r="S11" s="19"/>
      <c r="T11" s="19"/>
      <c r="U11" s="19"/>
      <c r="V11" s="19"/>
      <c r="W11" s="19"/>
      <c r="X11" s="19"/>
      <c r="Y11" s="19"/>
      <c r="Z11" s="19"/>
      <c r="AA11" s="19"/>
      <c r="AB11" s="19"/>
      <c r="AC11" s="19"/>
      <c r="AD11" s="19"/>
      <c r="AE11" s="19"/>
    </row>
    <row r="12" ht="15.75" customHeight="1">
      <c r="A12" s="100" t="s">
        <v>71</v>
      </c>
      <c r="B12" s="27"/>
      <c r="C12" s="27"/>
      <c r="D12" s="27"/>
      <c r="E12" s="20"/>
      <c r="F12" s="20"/>
      <c r="G12" s="20"/>
      <c r="H12" s="58">
        <f>('Wireless (RV)'!H12)/('Wireless (RV)'!H21)*100</f>
        <v>0.250617284</v>
      </c>
      <c r="I12" s="58">
        <f>('Wireless (RV)'!I12)/('Wireless (RV)'!I21)*100</f>
        <v>0.3311111111</v>
      </c>
      <c r="J12" s="58">
        <f>('Wireless (RV)'!J12)/('Wireless (RV)'!J21)*100</f>
        <v>0.590052356</v>
      </c>
      <c r="K12" s="58">
        <f>('Wireless (RV)'!K12)/('Wireless (RV)'!K21)*100</f>
        <v>0.8411764706</v>
      </c>
      <c r="L12" s="58">
        <f>('Wireless (RV)'!L12)/('Wireless (RV)'!L21)*100</f>
        <v>1.041037736</v>
      </c>
      <c r="M12" s="58">
        <f>('Wireless (RV)'!M12)/('Wireless (RV)'!M21)*100</f>
        <v>1.307727273</v>
      </c>
      <c r="N12" s="58">
        <f>('Wireless (RV)'!N12)/('Wireless (RV)'!N21)*100</f>
        <v>1.71059322</v>
      </c>
      <c r="O12" s="19"/>
      <c r="P12" s="19"/>
      <c r="Q12" s="19"/>
      <c r="R12" s="19"/>
      <c r="S12" s="19"/>
      <c r="T12" s="19"/>
      <c r="U12" s="19"/>
      <c r="V12" s="19"/>
      <c r="W12" s="19"/>
      <c r="X12" s="19"/>
      <c r="Y12" s="19"/>
      <c r="Z12" s="19"/>
      <c r="AA12" s="19"/>
      <c r="AB12" s="19"/>
      <c r="AC12" s="19"/>
      <c r="AD12" s="19"/>
      <c r="AE12" s="19"/>
    </row>
    <row r="13" ht="15.75" customHeight="1">
      <c r="A13" s="15" t="s">
        <v>27</v>
      </c>
      <c r="B13" s="27"/>
      <c r="C13" s="27"/>
      <c r="D13" s="27"/>
      <c r="E13" s="20"/>
      <c r="F13" s="20"/>
      <c r="G13" s="20"/>
      <c r="H13" s="20"/>
      <c r="I13" s="58">
        <f>('Wireless (RV)'!I13)/('Wireless (RV)'!I21)*100</f>
        <v>0.1644444444</v>
      </c>
      <c r="J13" s="58">
        <f>('Wireless (RV)'!J13)/('Wireless (RV)'!J21)*100</f>
        <v>0.5329842932</v>
      </c>
      <c r="K13" s="58">
        <f>('Wireless (RV)'!K13)/('Wireless (RV)'!K21)*100</f>
        <v>0.7642156863</v>
      </c>
      <c r="L13" s="58">
        <f>('Wireless (RV)'!L13)/('Wireless (RV)'!L21)*100</f>
        <v>1.01509434</v>
      </c>
      <c r="M13" s="58">
        <f>('Wireless (RV)'!M13)/('Wireless (RV)'!M21)*100</f>
        <v>1.595454545</v>
      </c>
      <c r="N13" s="58">
        <f>('Wireless (RV)'!N13)/('Wireless (RV)'!N21)*100</f>
        <v>2.055084746</v>
      </c>
      <c r="O13" s="19"/>
      <c r="P13" s="19"/>
      <c r="Q13" s="19"/>
      <c r="R13" s="19"/>
      <c r="S13" s="19"/>
      <c r="T13" s="19"/>
      <c r="U13" s="19"/>
      <c r="V13" s="19"/>
      <c r="W13" s="19"/>
      <c r="X13" s="19"/>
      <c r="Y13" s="19"/>
      <c r="Z13" s="19"/>
      <c r="AA13" s="19"/>
      <c r="AB13" s="19"/>
      <c r="AC13" s="19"/>
      <c r="AD13" s="19"/>
      <c r="AE13" s="19"/>
    </row>
    <row r="14" ht="15.75" customHeight="1">
      <c r="A14" s="15" t="s">
        <v>28</v>
      </c>
      <c r="B14" s="27"/>
      <c r="C14" s="27"/>
      <c r="D14" s="27"/>
      <c r="E14" s="20"/>
      <c r="F14" s="20"/>
      <c r="G14" s="20"/>
      <c r="H14" s="20"/>
      <c r="I14" s="58">
        <f>('Wireless (RV)'!I14)/('Wireless (RV)'!I21)*100</f>
        <v>0.055068384</v>
      </c>
      <c r="J14" s="58">
        <f>('Wireless (RV)'!J14)/('Wireless (RV)'!J21)*100</f>
        <v>0.2098674823</v>
      </c>
      <c r="K14" s="58">
        <f>('Wireless (RV)'!K14)/('Wireless (RV)'!K21)*100</f>
        <v>0.37125</v>
      </c>
      <c r="L14" s="58">
        <f>('Wireless (RV)'!L14)/('Wireless (RV)'!L21)*100</f>
        <v>0.4047169811</v>
      </c>
      <c r="M14" s="58">
        <f>('Wireless (RV)'!M14)/('Wireless (RV)'!M21)*100</f>
        <v>0.3113636364</v>
      </c>
      <c r="N14" s="58"/>
      <c r="O14" s="19"/>
      <c r="P14" s="19"/>
      <c r="Q14" s="19"/>
      <c r="R14" s="19"/>
      <c r="S14" s="19"/>
      <c r="T14" s="19"/>
      <c r="U14" s="19"/>
      <c r="V14" s="19"/>
      <c r="W14" s="19"/>
      <c r="X14" s="19"/>
      <c r="Y14" s="19"/>
      <c r="Z14" s="19"/>
      <c r="AA14" s="19"/>
      <c r="AB14" s="19"/>
      <c r="AC14" s="19"/>
      <c r="AD14" s="19"/>
      <c r="AE14" s="19"/>
    </row>
    <row r="15" ht="15.75" customHeight="1">
      <c r="A15" s="15" t="s">
        <v>29</v>
      </c>
      <c r="B15" s="27"/>
      <c r="C15" s="27"/>
      <c r="D15" s="27"/>
      <c r="E15" s="20"/>
      <c r="F15" s="20"/>
      <c r="G15" s="20"/>
      <c r="H15" s="20"/>
      <c r="I15" s="58">
        <f>('Wireless (RV)'!I15)/('Wireless (RV)'!I21)*100</f>
        <v>0.07538883333</v>
      </c>
      <c r="J15" s="58">
        <f>('Wireless (RV)'!J15)/('Wireless (RV)'!J21)*100</f>
        <v>0.2194917801</v>
      </c>
      <c r="K15" s="58">
        <f>('Wireless (RV)'!K15)/('Wireless (RV)'!K21)*100</f>
        <v>0.3534558824</v>
      </c>
      <c r="L15" s="58">
        <f>('Wireless (RV)'!L15)/('Wireless (RV)'!L21)*100</f>
        <v>0.3306603774</v>
      </c>
      <c r="M15" s="107"/>
      <c r="N15" s="107"/>
      <c r="O15" s="107"/>
      <c r="P15" s="107"/>
      <c r="Q15" s="107"/>
      <c r="R15" s="107"/>
      <c r="S15" s="107"/>
      <c r="T15" s="107"/>
      <c r="U15" s="107"/>
      <c r="V15" s="107"/>
      <c r="W15" s="107"/>
      <c r="X15" s="107"/>
      <c r="Y15" s="107"/>
      <c r="Z15" s="107"/>
      <c r="AA15" s="107"/>
      <c r="AB15" s="107"/>
      <c r="AC15" s="107"/>
      <c r="AD15" s="107"/>
      <c r="AE15" s="107"/>
    </row>
    <row r="16" ht="15.75" customHeight="1">
      <c r="A16" s="15" t="s">
        <v>30</v>
      </c>
      <c r="B16" s="27"/>
      <c r="C16" s="27"/>
      <c r="D16" s="27"/>
      <c r="E16" s="20"/>
      <c r="F16" s="20"/>
      <c r="G16" s="20"/>
      <c r="H16" s="20"/>
      <c r="I16" s="20"/>
      <c r="J16" s="20"/>
      <c r="K16" s="14"/>
      <c r="L16" s="19"/>
      <c r="M16" s="19"/>
      <c r="N16" s="19"/>
      <c r="O16" s="19"/>
      <c r="P16" s="19"/>
      <c r="Q16" s="19"/>
      <c r="R16" s="19"/>
      <c r="S16" s="19"/>
      <c r="T16" s="19"/>
      <c r="U16" s="19"/>
      <c r="V16" s="19"/>
      <c r="W16" s="19"/>
      <c r="X16" s="19"/>
      <c r="Y16" s="19"/>
      <c r="Z16" s="19"/>
      <c r="AA16" s="19"/>
      <c r="AB16" s="19"/>
      <c r="AC16" s="19"/>
      <c r="AD16" s="19"/>
      <c r="AE16" s="19"/>
    </row>
    <row r="17" ht="15.75" customHeight="1">
      <c r="A17" s="1"/>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row>
    <row r="18" ht="15.75" customHeight="1">
      <c r="A18" s="15"/>
      <c r="B18" s="20"/>
      <c r="C18" s="20"/>
      <c r="D18" s="20"/>
      <c r="E18" s="20"/>
      <c r="F18" s="20"/>
      <c r="G18" s="20"/>
      <c r="H18" s="20"/>
      <c r="I18" s="20"/>
      <c r="J18" s="20"/>
      <c r="K18" s="14"/>
      <c r="L18" s="19"/>
      <c r="M18" s="19"/>
      <c r="N18" s="19"/>
      <c r="O18" s="19"/>
      <c r="P18" s="19"/>
      <c r="Q18" s="19"/>
      <c r="R18" s="19"/>
      <c r="S18" s="19"/>
      <c r="T18" s="19"/>
      <c r="U18" s="19"/>
      <c r="V18" s="19"/>
      <c r="W18" s="19"/>
      <c r="X18" s="19"/>
      <c r="Y18" s="19"/>
      <c r="Z18" s="19"/>
      <c r="AA18" s="19"/>
      <c r="AB18" s="19"/>
      <c r="AC18" s="19"/>
      <c r="AD18" s="19"/>
      <c r="AE18" s="19"/>
    </row>
    <row r="19" ht="15.75" customHeight="1">
      <c r="A19" s="15"/>
      <c r="B19" s="20"/>
      <c r="C19" s="20"/>
      <c r="D19" s="20"/>
      <c r="E19" s="20"/>
      <c r="F19" s="20"/>
      <c r="G19" s="20"/>
      <c r="H19" s="20"/>
      <c r="I19" s="20"/>
      <c r="J19" s="20"/>
      <c r="K19" s="14"/>
      <c r="L19" s="19"/>
      <c r="M19" s="19"/>
      <c r="N19" s="19"/>
      <c r="O19" s="19"/>
      <c r="P19" s="19"/>
      <c r="Q19" s="19"/>
      <c r="R19" s="19"/>
      <c r="S19" s="19"/>
      <c r="T19" s="19"/>
      <c r="U19" s="19"/>
      <c r="V19" s="19"/>
      <c r="W19" s="19"/>
      <c r="X19" s="19"/>
      <c r="Y19" s="19"/>
      <c r="Z19" s="19"/>
      <c r="AA19" s="19"/>
      <c r="AB19" s="19"/>
      <c r="AC19" s="19"/>
      <c r="AD19" s="19"/>
      <c r="AE19" s="19"/>
    </row>
    <row r="20" ht="15.75" customHeight="1">
      <c r="A20" s="15" t="s">
        <v>31</v>
      </c>
      <c r="B20" s="20">
        <v>2.0</v>
      </c>
      <c r="C20" s="20">
        <v>2.0</v>
      </c>
      <c r="D20" s="20">
        <v>2.0</v>
      </c>
      <c r="E20" s="20">
        <v>4.0</v>
      </c>
      <c r="F20" s="20">
        <v>6.0</v>
      </c>
      <c r="G20" s="20">
        <v>6.0</v>
      </c>
      <c r="H20" s="20">
        <v>6.0</v>
      </c>
      <c r="I20" s="50">
        <v>9.0</v>
      </c>
      <c r="J20" s="50">
        <v>9.0</v>
      </c>
      <c r="K20" s="51">
        <v>9.0</v>
      </c>
      <c r="L20" s="24">
        <v>9.0</v>
      </c>
      <c r="M20" s="24">
        <v>8.0</v>
      </c>
      <c r="N20" s="24">
        <v>8.0</v>
      </c>
      <c r="O20" s="24"/>
      <c r="P20" s="24"/>
      <c r="Q20" s="24"/>
      <c r="R20" s="24"/>
      <c r="S20" s="24"/>
      <c r="T20" s="24"/>
      <c r="U20" s="24"/>
      <c r="V20" s="24"/>
      <c r="W20" s="24"/>
      <c r="X20" s="24"/>
      <c r="Y20" s="24"/>
      <c r="Z20" s="24"/>
      <c r="AA20" s="24"/>
      <c r="AB20" s="24"/>
      <c r="AC20" s="24"/>
      <c r="AD20" s="24"/>
      <c r="AE20" s="24"/>
    </row>
    <row r="21" ht="15.75" customHeight="1">
      <c r="A21" s="53" t="s">
        <v>33</v>
      </c>
      <c r="B21" s="109">
        <f>'Wireless (RV)'!B21</f>
        <v>321</v>
      </c>
      <c r="C21" s="109">
        <f>'Wireless (RV)'!C21</f>
        <v>565.2</v>
      </c>
      <c r="D21" s="109">
        <f>'Wireless (RV)'!D21</f>
        <v>931</v>
      </c>
      <c r="E21" s="109">
        <f>'Wireless (RV)'!E21</f>
        <v>2175</v>
      </c>
      <c r="F21" s="109">
        <f>'Wireless (RV)'!F21</f>
        <v>5400</v>
      </c>
      <c r="G21" s="109">
        <f>'Wireless (RV)'!G21</f>
        <v>9200</v>
      </c>
      <c r="H21" s="109">
        <f>'Wireless (RV)'!H21</f>
        <v>16200</v>
      </c>
      <c r="I21" s="109">
        <f>'Wireless (RV)'!I21</f>
        <v>18000</v>
      </c>
      <c r="J21" s="109">
        <f>'Wireless (RV)'!J21</f>
        <v>19100</v>
      </c>
      <c r="K21" s="109">
        <f>'Wireless (RV)'!K21</f>
        <v>20400</v>
      </c>
      <c r="L21" s="109">
        <f>'Wireless (RV)'!L21</f>
        <v>21200</v>
      </c>
      <c r="M21" s="110">
        <f>'Wireless (RV)'!M21</f>
        <v>22000</v>
      </c>
      <c r="N21" s="110">
        <f>'Wireless (RV)'!N21</f>
        <v>23600</v>
      </c>
      <c r="O21" s="110"/>
      <c r="P21" s="110"/>
      <c r="Q21" s="110"/>
      <c r="R21" s="110"/>
      <c r="S21" s="110"/>
      <c r="T21" s="110"/>
      <c r="U21" s="110"/>
      <c r="V21" s="110"/>
      <c r="W21" s="110"/>
      <c r="X21" s="110"/>
      <c r="Y21" s="110"/>
      <c r="Z21" s="110"/>
      <c r="AA21" s="110"/>
      <c r="AB21" s="110"/>
      <c r="AC21" s="110"/>
      <c r="AD21" s="110"/>
      <c r="AE21" s="110"/>
    </row>
    <row r="22" ht="15.75" customHeight="1">
      <c r="A22" s="53" t="s">
        <v>34</v>
      </c>
      <c r="B22" s="20">
        <v>100.0</v>
      </c>
      <c r="C22" s="20">
        <v>100.0</v>
      </c>
      <c r="D22" s="20">
        <v>100.0</v>
      </c>
      <c r="E22" s="20">
        <v>100.0</v>
      </c>
      <c r="F22" s="20">
        <f>SUM(F3+F5+F7+F4)</f>
        <v>95.65</v>
      </c>
      <c r="G22" s="20">
        <f t="shared" ref="G22:N22" si="1">SUM(G3+G5+G7+G10)</f>
        <v>97.98586957</v>
      </c>
      <c r="H22" s="20">
        <f t="shared" si="1"/>
        <v>98.29506173</v>
      </c>
      <c r="I22" s="20">
        <f t="shared" si="1"/>
        <v>96.71388889</v>
      </c>
      <c r="J22" s="20">
        <f t="shared" si="1"/>
        <v>96.18534031</v>
      </c>
      <c r="K22" s="20">
        <f t="shared" si="1"/>
        <v>94.60882353</v>
      </c>
      <c r="L22" s="20">
        <f t="shared" si="1"/>
        <v>93.70188679</v>
      </c>
      <c r="M22" s="20">
        <f t="shared" si="1"/>
        <v>94.40227273</v>
      </c>
      <c r="N22" s="20">
        <f t="shared" si="1"/>
        <v>93.27711864</v>
      </c>
      <c r="O22" s="20"/>
      <c r="P22" s="20"/>
      <c r="Q22" s="20"/>
      <c r="R22" s="20"/>
      <c r="S22" s="20"/>
      <c r="T22" s="20"/>
      <c r="U22" s="20"/>
      <c r="V22" s="20"/>
      <c r="W22" s="20"/>
      <c r="X22" s="20"/>
      <c r="Y22" s="20"/>
      <c r="Z22" s="20"/>
      <c r="AA22" s="20"/>
      <c r="AB22" s="20"/>
      <c r="AC22" s="20"/>
      <c r="AD22" s="20"/>
      <c r="AE22" s="20"/>
    </row>
    <row r="23" ht="15.75" customHeight="1">
      <c r="A23" s="53" t="s">
        <v>38</v>
      </c>
      <c r="B23" s="65">
        <f t="shared" ref="B23:N23" si="2">SUMSQ(B3:B7,B10:B16)</f>
        <v>5500.89576</v>
      </c>
      <c r="C23" s="65">
        <f t="shared" si="2"/>
        <v>6164.808229</v>
      </c>
      <c r="D23" s="65">
        <f t="shared" si="2"/>
        <v>7968.262185</v>
      </c>
      <c r="E23" s="65">
        <f t="shared" si="2"/>
        <v>4995.06524</v>
      </c>
      <c r="F23" s="65">
        <f t="shared" si="2"/>
        <v>2641.310151</v>
      </c>
      <c r="G23" s="65">
        <f t="shared" si="2"/>
        <v>3085.135475</v>
      </c>
      <c r="H23" s="65">
        <f t="shared" si="2"/>
        <v>3155.2179</v>
      </c>
      <c r="I23" s="65">
        <f t="shared" si="2"/>
        <v>3060.324574</v>
      </c>
      <c r="J23" s="65">
        <f t="shared" si="2"/>
        <v>3010.276881</v>
      </c>
      <c r="K23" s="65">
        <f t="shared" si="2"/>
        <v>2890.904852</v>
      </c>
      <c r="L23" s="65">
        <f t="shared" si="2"/>
        <v>2822.042664</v>
      </c>
      <c r="M23" s="65">
        <f t="shared" si="2"/>
        <v>2855.989015</v>
      </c>
      <c r="N23" s="65">
        <f t="shared" si="2"/>
        <v>2791.883074</v>
      </c>
      <c r="O23" s="20"/>
      <c r="P23" s="20"/>
      <c r="Q23" s="20"/>
      <c r="R23" s="20"/>
      <c r="S23" s="20"/>
      <c r="T23" s="20"/>
      <c r="U23" s="20"/>
      <c r="V23" s="20"/>
      <c r="W23" s="20"/>
      <c r="X23" s="20"/>
      <c r="Y23" s="20"/>
      <c r="Z23" s="20"/>
      <c r="AA23" s="20"/>
      <c r="AB23" s="20"/>
      <c r="AC23" s="20"/>
      <c r="AD23" s="20"/>
      <c r="AE23" s="20"/>
    </row>
    <row r="24" ht="15.75" customHeight="1">
      <c r="A24" s="66" t="s">
        <v>49</v>
      </c>
      <c r="B24" s="38"/>
      <c r="C24" s="38"/>
      <c r="D24" s="38"/>
      <c r="E24" s="38"/>
      <c r="F24" s="69">
        <f>SUM(F3+F5+F8+F4)</f>
        <v>91.64444444</v>
      </c>
      <c r="G24" s="69">
        <f>SUM(G3+G5+G8+G9)</f>
        <v>95.87934783</v>
      </c>
      <c r="H24" s="69">
        <f t="shared" ref="H24:N24" si="3">SUM(H3+H5+H8+H10)</f>
        <v>97.85061728</v>
      </c>
      <c r="I24" s="69">
        <f t="shared" si="3"/>
        <v>96.26388889</v>
      </c>
      <c r="J24" s="69">
        <f t="shared" si="3"/>
        <v>95.72460733</v>
      </c>
      <c r="K24" s="69">
        <f t="shared" si="3"/>
        <v>94.14803922</v>
      </c>
      <c r="L24" s="69">
        <f t="shared" si="3"/>
        <v>93.24433962</v>
      </c>
      <c r="M24" s="69">
        <f t="shared" si="3"/>
        <v>93.95227273</v>
      </c>
      <c r="N24" s="69">
        <f t="shared" si="3"/>
        <v>64.14152542</v>
      </c>
      <c r="O24" s="38"/>
      <c r="P24" s="38"/>
      <c r="Q24" s="38"/>
      <c r="R24" s="38"/>
      <c r="S24" s="38"/>
      <c r="T24" s="38"/>
      <c r="U24" s="38"/>
      <c r="V24" s="38"/>
      <c r="W24" s="38"/>
      <c r="X24" s="38"/>
      <c r="Y24" s="38"/>
      <c r="Z24" s="38"/>
      <c r="AA24" s="38"/>
      <c r="AB24" s="38"/>
      <c r="AC24" s="38"/>
      <c r="AD24" s="38"/>
      <c r="AE24" s="38"/>
    </row>
    <row r="25" ht="15.75" customHeight="1">
      <c r="A25" s="66" t="s">
        <v>58</v>
      </c>
      <c r="B25" s="38"/>
      <c r="C25" s="38"/>
      <c r="D25" s="38"/>
      <c r="E25" s="38"/>
      <c r="F25" s="69">
        <f t="shared" ref="F25:N25" si="4">SUMSQ(F3:F6,F8:F16)</f>
        <v>2454.087517</v>
      </c>
      <c r="G25" s="69">
        <f t="shared" si="4"/>
        <v>2827.839823</v>
      </c>
      <c r="H25" s="69">
        <f t="shared" si="4"/>
        <v>3130.630794</v>
      </c>
      <c r="I25" s="69">
        <f t="shared" si="4"/>
        <v>3035.794574</v>
      </c>
      <c r="J25" s="69">
        <f t="shared" si="4"/>
        <v>2985.040292</v>
      </c>
      <c r="K25" s="69">
        <f t="shared" si="4"/>
        <v>2865.670135</v>
      </c>
      <c r="L25" s="69">
        <f t="shared" si="4"/>
        <v>2796.795557</v>
      </c>
      <c r="M25" s="69">
        <f t="shared" si="4"/>
        <v>2830.457652</v>
      </c>
      <c r="N25" s="69">
        <f t="shared" si="4"/>
        <v>1943.000282</v>
      </c>
      <c r="O25" s="38"/>
      <c r="P25" s="38"/>
      <c r="Q25" s="38"/>
      <c r="R25" s="38"/>
      <c r="S25" s="38"/>
      <c r="T25" s="38"/>
      <c r="U25" s="38"/>
      <c r="V25" s="38"/>
      <c r="W25" s="38"/>
      <c r="X25" s="38"/>
      <c r="Y25" s="38"/>
      <c r="Z25" s="38"/>
      <c r="AA25" s="38"/>
      <c r="AB25" s="38"/>
      <c r="AC25" s="38"/>
      <c r="AD25" s="38"/>
      <c r="AE25" s="38"/>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5.75" customHeight="1">
      <c r="A27" s="1"/>
      <c r="B27" s="5"/>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5.75" customHeight="1">
      <c r="A29" s="112"/>
      <c r="B29" s="1"/>
      <c r="C29" s="1"/>
      <c r="D29" s="1"/>
      <c r="E29" s="1"/>
      <c r="F29" s="1"/>
      <c r="G29" s="1"/>
      <c r="H29" s="1"/>
      <c r="I29" s="113"/>
      <c r="J29" s="1"/>
      <c r="K29" s="113"/>
      <c r="L29" s="1"/>
      <c r="M29" s="1"/>
      <c r="N29" s="1"/>
      <c r="O29" s="1"/>
      <c r="P29" s="1"/>
      <c r="Q29" s="1"/>
      <c r="R29" s="1"/>
      <c r="S29" s="1"/>
      <c r="T29" s="1"/>
      <c r="U29" s="1"/>
      <c r="V29" s="1"/>
      <c r="W29" s="1"/>
      <c r="X29" s="1"/>
      <c r="Y29" s="1"/>
      <c r="Z29" s="1"/>
      <c r="AA29" s="1"/>
      <c r="AB29" s="1"/>
      <c r="AC29" s="1"/>
      <c r="AD29" s="1"/>
      <c r="AE29" s="1"/>
    </row>
  </sheetData>
  <mergeCells count="1">
    <mergeCell ref="B1:P1"/>
  </mergeCell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2.0" topLeftCell="A3" activePane="bottomLeft" state="frozen"/>
      <selection activeCell="B4" sqref="B4" pane="bottomLeft"/>
    </sheetView>
  </sheetViews>
  <sheetFormatPr customHeight="1" defaultColWidth="17.29" defaultRowHeight="15.0"/>
  <cols>
    <col customWidth="1" min="1" max="1" width="17.29"/>
    <col customWidth="1" min="2" max="2" width="10.57"/>
    <col customWidth="1" min="3" max="3" width="12.14"/>
    <col customWidth="1" min="4" max="4" width="12.86"/>
    <col customWidth="1" min="5" max="5" width="12.29"/>
    <col customWidth="1" min="6" max="6" width="11.14"/>
    <col customWidth="1" min="7" max="7" width="12.57"/>
    <col customWidth="1" min="8" max="8" width="12.14"/>
    <col customWidth="1" min="9" max="9" width="13.29"/>
    <col customWidth="1" min="10" max="10" width="11.57"/>
    <col customWidth="1" min="11" max="11" width="11.71"/>
    <col customWidth="1" min="12" max="13" width="7.29"/>
    <col customWidth="1" min="14" max="14" width="7.14"/>
    <col customWidth="1" min="15" max="15" width="7.29"/>
    <col customWidth="1" min="16" max="16" width="7.14"/>
    <col customWidth="1" min="17" max="17" width="9.0"/>
  </cols>
  <sheetData>
    <row r="1" ht="18.0" customHeight="1">
      <c r="A1" s="78"/>
      <c r="B1" s="4" t="s">
        <v>69</v>
      </c>
      <c r="L1" s="78"/>
      <c r="M1" s="78"/>
      <c r="N1" s="78"/>
      <c r="O1" s="78"/>
      <c r="P1" s="78"/>
      <c r="Q1" s="78"/>
    </row>
    <row r="2" ht="15.75" customHeight="1">
      <c r="A2" s="93"/>
      <c r="B2" s="9">
        <v>1996.0</v>
      </c>
      <c r="C2" s="9">
        <v>2000.0</v>
      </c>
      <c r="D2" s="9">
        <v>2004.0</v>
      </c>
      <c r="E2" s="9">
        <v>2008.0</v>
      </c>
      <c r="F2" s="9">
        <v>2010.0</v>
      </c>
      <c r="G2" s="9">
        <v>2011.0</v>
      </c>
      <c r="H2" s="9">
        <v>2012.0</v>
      </c>
      <c r="I2" s="9">
        <v>2013.0</v>
      </c>
      <c r="J2" s="9">
        <v>2014.0</v>
      </c>
      <c r="K2" s="95">
        <v>2015.0</v>
      </c>
      <c r="L2" s="7"/>
      <c r="M2" s="7"/>
      <c r="N2" s="7"/>
      <c r="O2" s="7"/>
      <c r="P2" s="7"/>
      <c r="Q2" s="7"/>
    </row>
    <row r="3" ht="15.0" customHeight="1">
      <c r="A3" s="39" t="s">
        <v>70</v>
      </c>
      <c r="B3" s="14">
        <v>75.6</v>
      </c>
      <c r="C3" s="19">
        <v>316.4</v>
      </c>
      <c r="D3" s="19">
        <v>940.6</v>
      </c>
      <c r="E3" s="14">
        <v>1257.8625209180327</v>
      </c>
      <c r="F3" s="14">
        <v>1506.512736393443</v>
      </c>
      <c r="G3" s="14">
        <v>1610.4038606829267</v>
      </c>
      <c r="H3" s="14">
        <v>1697.3651952547298</v>
      </c>
      <c r="I3" s="19">
        <v>1821.5152384427008</v>
      </c>
      <c r="J3" s="97">
        <f>J4+J5</f>
        <v>1967.4</v>
      </c>
      <c r="K3" s="70">
        <v>2112.216</v>
      </c>
      <c r="L3" s="99"/>
      <c r="M3" s="99"/>
      <c r="N3" s="99"/>
      <c r="O3" s="99"/>
      <c r="P3" s="99"/>
      <c r="Q3" s="99"/>
    </row>
    <row r="4" ht="15.0" customHeight="1">
      <c r="A4" s="32" t="s">
        <v>13</v>
      </c>
      <c r="B4" s="38">
        <v>64.1</v>
      </c>
      <c r="C4" s="38">
        <v>253.0</v>
      </c>
      <c r="D4" s="38">
        <v>821.5</v>
      </c>
      <c r="E4" s="38">
        <v>891.1625209180328</v>
      </c>
      <c r="F4" s="38">
        <v>1062.812736393443</v>
      </c>
      <c r="G4" s="38">
        <v>1131.0038606829269</v>
      </c>
      <c r="H4" s="33">
        <v>1185.5</v>
      </c>
      <c r="I4" s="38">
        <v>1268.6</v>
      </c>
      <c r="J4" s="101">
        <v>1365.0</v>
      </c>
      <c r="K4" s="102"/>
      <c r="L4" s="102"/>
      <c r="M4" s="102"/>
      <c r="N4" s="102"/>
      <c r="O4" s="102"/>
      <c r="P4" s="102"/>
      <c r="Q4" s="102"/>
    </row>
    <row r="5" ht="15.0" customHeight="1">
      <c r="A5" s="32" t="s">
        <v>19</v>
      </c>
      <c r="B5" s="38"/>
      <c r="C5" s="38">
        <v>63.4</v>
      </c>
      <c r="D5" s="38">
        <v>119.1</v>
      </c>
      <c r="E5" s="38">
        <v>388.6</v>
      </c>
      <c r="F5" s="38">
        <v>458.4</v>
      </c>
      <c r="G5" s="38">
        <v>488.3</v>
      </c>
      <c r="H5" s="33">
        <v>520.8</v>
      </c>
      <c r="I5" s="38">
        <v>552.9152384427009</v>
      </c>
      <c r="J5" s="101">
        <v>602.4</v>
      </c>
      <c r="K5" s="49" t="s">
        <v>3</v>
      </c>
      <c r="L5" s="102"/>
      <c r="M5" s="102"/>
      <c r="N5" s="102"/>
      <c r="O5" s="102"/>
      <c r="P5" s="102"/>
      <c r="Q5" s="102"/>
    </row>
    <row r="6" ht="15.75" customHeight="1">
      <c r="A6" s="39" t="s">
        <v>72</v>
      </c>
      <c r="B6" s="14">
        <v>4.0</v>
      </c>
      <c r="C6" s="14"/>
      <c r="D6" s="14"/>
      <c r="E6" s="14"/>
      <c r="F6" s="14"/>
      <c r="G6" s="14"/>
      <c r="H6" s="19"/>
      <c r="I6" s="19"/>
      <c r="J6" s="19"/>
      <c r="K6" s="1"/>
      <c r="L6" s="1"/>
      <c r="M6" s="1"/>
      <c r="N6" s="1"/>
      <c r="O6" s="1"/>
      <c r="P6" s="1"/>
      <c r="Q6" s="1"/>
    </row>
    <row r="7" ht="15.75" customHeight="1">
      <c r="A7" s="39" t="s">
        <v>73</v>
      </c>
      <c r="B7" s="14">
        <v>3.6</v>
      </c>
      <c r="C7" s="14"/>
      <c r="D7" s="14"/>
      <c r="E7" s="14"/>
      <c r="F7" s="14"/>
      <c r="G7" s="14"/>
      <c r="H7" s="19"/>
      <c r="I7" s="19"/>
      <c r="J7" s="19"/>
      <c r="K7" s="1"/>
      <c r="L7" s="1"/>
      <c r="M7" s="1"/>
      <c r="N7" s="1"/>
      <c r="O7" s="1"/>
      <c r="P7" s="1"/>
      <c r="Q7" s="1"/>
    </row>
    <row r="8" ht="15.75" customHeight="1">
      <c r="A8" s="39" t="s">
        <v>74</v>
      </c>
      <c r="B8" s="14">
        <v>2.2</v>
      </c>
      <c r="C8" s="14"/>
      <c r="D8" s="14"/>
      <c r="E8" s="14"/>
      <c r="F8" s="14"/>
      <c r="G8" s="14"/>
      <c r="H8" s="19"/>
      <c r="I8" s="19"/>
      <c r="J8" s="19"/>
      <c r="K8" s="1"/>
      <c r="L8" s="1"/>
      <c r="M8" s="1"/>
      <c r="N8" s="1"/>
      <c r="O8" s="1"/>
      <c r="P8" s="1"/>
      <c r="Q8" s="1"/>
    </row>
    <row r="9" ht="15.75" customHeight="1">
      <c r="A9" s="39" t="s">
        <v>75</v>
      </c>
      <c r="B9" s="14">
        <v>0.2</v>
      </c>
      <c r="C9" s="14"/>
      <c r="D9" s="14"/>
      <c r="E9" s="14"/>
      <c r="F9" s="14"/>
      <c r="G9" s="14"/>
      <c r="H9" s="19"/>
      <c r="I9" s="19"/>
      <c r="J9" s="19"/>
      <c r="K9" s="1"/>
      <c r="L9" s="1"/>
      <c r="M9" s="1"/>
      <c r="N9" s="1"/>
      <c r="O9" s="1"/>
      <c r="P9" s="1"/>
      <c r="Q9" s="1"/>
    </row>
    <row r="10" ht="15.75" customHeight="1">
      <c r="A10" s="39" t="s">
        <v>7</v>
      </c>
      <c r="B10" s="14"/>
      <c r="C10" s="14">
        <v>111.5</v>
      </c>
      <c r="D10" s="14">
        <v>378.9</v>
      </c>
      <c r="E10" s="14">
        <v>695.0</v>
      </c>
      <c r="F10" s="14">
        <v>848.0</v>
      </c>
      <c r="G10" s="14">
        <v>926.0</v>
      </c>
      <c r="H10" s="14">
        <v>998.0</v>
      </c>
      <c r="I10" s="14">
        <v>1159.0</v>
      </c>
      <c r="J10" s="24">
        <v>1245.0</v>
      </c>
      <c r="K10" s="25">
        <v>1343.0</v>
      </c>
      <c r="L10" s="1"/>
      <c r="M10" s="1"/>
      <c r="N10" s="1"/>
      <c r="O10" s="1"/>
      <c r="P10" s="1"/>
      <c r="Q10" s="1"/>
    </row>
    <row r="11" ht="15.75" customHeight="1">
      <c r="A11" s="39" t="s">
        <v>24</v>
      </c>
      <c r="B11" s="14"/>
      <c r="C11" s="19">
        <v>98.9</v>
      </c>
      <c r="D11" s="19">
        <v>432.4929903943438</v>
      </c>
      <c r="E11" s="19">
        <v>714.1025762947739</v>
      </c>
      <c r="F11" s="19">
        <v>927.5333097414717</v>
      </c>
      <c r="G11" s="19">
        <v>976.5640608862693</v>
      </c>
      <c r="H11" s="19">
        <v>1016.9887057527725</v>
      </c>
      <c r="I11" s="19">
        <v>1104.106381856949</v>
      </c>
      <c r="J11" s="51">
        <v>1142.6</v>
      </c>
      <c r="K11" s="25">
        <v>1211.4</v>
      </c>
      <c r="L11" s="1"/>
      <c r="M11" s="1"/>
      <c r="N11" s="1"/>
      <c r="O11" s="1"/>
      <c r="P11" s="1"/>
      <c r="Q11" s="1"/>
    </row>
    <row r="12" ht="15.75" customHeight="1">
      <c r="A12" s="39" t="s">
        <v>76</v>
      </c>
      <c r="B12" s="14"/>
      <c r="C12" s="14">
        <v>13.8</v>
      </c>
      <c r="D12" s="14" t="s">
        <v>77</v>
      </c>
      <c r="E12" s="14"/>
      <c r="F12" s="14"/>
      <c r="G12" s="14"/>
      <c r="H12" s="19"/>
      <c r="I12" s="19"/>
      <c r="J12" s="19"/>
      <c r="K12" s="1"/>
      <c r="L12" s="1"/>
      <c r="M12" s="1"/>
      <c r="N12" s="1"/>
      <c r="O12" s="1"/>
      <c r="P12" s="1"/>
      <c r="Q12" s="1"/>
    </row>
    <row r="13" ht="15.75" customHeight="1">
      <c r="A13" s="39" t="s">
        <v>20</v>
      </c>
      <c r="B13" s="19">
        <v>16.8</v>
      </c>
      <c r="C13" s="14">
        <v>170.00645771519999</v>
      </c>
      <c r="D13" s="14">
        <v>377.99250318222226</v>
      </c>
      <c r="E13" s="14">
        <v>505.619913442623</v>
      </c>
      <c r="F13" s="14">
        <v>572.2210950819672</v>
      </c>
      <c r="G13" s="14">
        <v>643.9729834146342</v>
      </c>
      <c r="H13" s="19">
        <v>722.362018360656</v>
      </c>
      <c r="I13" s="19">
        <v>795.2917333333332</v>
      </c>
      <c r="J13" s="24">
        <v>880.221</v>
      </c>
      <c r="K13" s="25">
        <v>972.86</v>
      </c>
      <c r="L13" s="1"/>
      <c r="M13" s="1"/>
      <c r="N13" s="1"/>
      <c r="O13" s="1"/>
      <c r="P13" s="1"/>
      <c r="Q13" s="1"/>
    </row>
    <row r="14" ht="15.75" customHeight="1">
      <c r="A14" s="80" t="s">
        <v>78</v>
      </c>
      <c r="B14" s="14"/>
      <c r="C14" s="67"/>
      <c r="D14" s="14">
        <v>222.5</v>
      </c>
      <c r="E14" s="14">
        <v>438.1</v>
      </c>
      <c r="F14" s="14">
        <v>644.3</v>
      </c>
      <c r="G14" s="14">
        <v>698.2</v>
      </c>
      <c r="H14" s="19">
        <f>74.3+G14</f>
        <v>772.5</v>
      </c>
      <c r="I14" s="19">
        <v>818.4</v>
      </c>
      <c r="J14" s="64">
        <v>868.3</v>
      </c>
      <c r="K14" s="62">
        <v>920.7</v>
      </c>
      <c r="L14" s="105"/>
      <c r="M14" s="105"/>
      <c r="N14" s="105"/>
      <c r="O14" s="105"/>
      <c r="P14" s="105"/>
      <c r="Q14" s="105"/>
    </row>
    <row r="15" ht="15.75" customHeight="1">
      <c r="A15" s="39" t="s">
        <v>79</v>
      </c>
      <c r="B15" s="14">
        <v>1.9</v>
      </c>
      <c r="C15" s="14">
        <v>59.7</v>
      </c>
      <c r="D15" s="14" t="s">
        <v>80</v>
      </c>
      <c r="E15" s="14"/>
      <c r="F15" s="14"/>
      <c r="G15" s="14"/>
      <c r="H15" s="19"/>
      <c r="I15" s="19"/>
      <c r="J15" s="19"/>
      <c r="K15" s="1"/>
      <c r="L15" s="1"/>
      <c r="M15" s="1"/>
      <c r="N15" s="1"/>
      <c r="O15" s="1"/>
      <c r="P15" s="1"/>
      <c r="Q15" s="1"/>
    </row>
    <row r="16" ht="15.75" customHeight="1">
      <c r="A16" s="39" t="s">
        <v>22</v>
      </c>
      <c r="B16" s="14">
        <v>6.5</v>
      </c>
      <c r="C16" s="14" t="s">
        <v>10</v>
      </c>
      <c r="D16" s="14"/>
      <c r="E16" s="14"/>
      <c r="F16" s="14"/>
      <c r="G16" s="14"/>
      <c r="H16" s="19"/>
      <c r="I16" s="19"/>
      <c r="J16" s="19"/>
      <c r="K16" s="1"/>
      <c r="L16" s="1"/>
      <c r="M16" s="1"/>
      <c r="N16" s="1"/>
      <c r="O16" s="1"/>
      <c r="P16" s="1"/>
      <c r="Q16" s="1"/>
    </row>
    <row r="17" ht="15.75" customHeight="1">
      <c r="A17" s="39" t="s">
        <v>35</v>
      </c>
      <c r="B17" s="14">
        <v>0.247986</v>
      </c>
      <c r="C17" s="14">
        <v>30.092101355473343</v>
      </c>
      <c r="D17" s="14">
        <v>101.5035001561387</v>
      </c>
      <c r="E17" s="14">
        <v>215.90817943893768</v>
      </c>
      <c r="F17" s="14">
        <v>284.44322947829147</v>
      </c>
      <c r="G17" s="14">
        <v>307.75711824</v>
      </c>
      <c r="H17" s="14">
        <v>345.15400859999994</v>
      </c>
      <c r="I17" s="14">
        <v>372.994068</v>
      </c>
      <c r="J17" s="24">
        <v>395.4</v>
      </c>
      <c r="K17" s="25">
        <v>437.7</v>
      </c>
      <c r="L17" s="1"/>
      <c r="M17" s="1"/>
      <c r="N17" s="1"/>
      <c r="O17" s="1"/>
      <c r="P17" s="1"/>
      <c r="Q17" s="1"/>
    </row>
    <row r="18" ht="15.75" customHeight="1">
      <c r="A18" s="39" t="s">
        <v>30</v>
      </c>
      <c r="B18" s="14"/>
      <c r="C18" s="14">
        <v>1.4</v>
      </c>
      <c r="D18" s="14">
        <v>20.7</v>
      </c>
      <c r="E18" s="14">
        <v>146.232</v>
      </c>
      <c r="F18" s="14">
        <v>173.85186</v>
      </c>
      <c r="G18" s="14">
        <v>170.476714</v>
      </c>
      <c r="H18" s="19">
        <v>191.6</v>
      </c>
      <c r="I18" s="14">
        <v>202.3</v>
      </c>
      <c r="J18" s="24">
        <v>207.6</v>
      </c>
      <c r="K18" s="25">
        <v>210.9</v>
      </c>
      <c r="L18" s="1"/>
      <c r="M18" s="1"/>
      <c r="N18" s="1"/>
      <c r="O18" s="1"/>
      <c r="P18" s="1"/>
      <c r="Q18" s="1"/>
    </row>
    <row r="19" ht="15.75" customHeight="1">
      <c r="A19" s="39" t="s">
        <v>21</v>
      </c>
      <c r="B19" s="19">
        <v>1.8</v>
      </c>
      <c r="C19" s="14">
        <v>24.792839619335187</v>
      </c>
      <c r="D19" s="14">
        <v>51.117127840263194</v>
      </c>
      <c r="E19" s="14">
        <v>89.81469650752304</v>
      </c>
      <c r="F19" s="14">
        <v>115.46451175518727</v>
      </c>
      <c r="G19" s="14">
        <v>124.70170121501255</v>
      </c>
      <c r="H19" s="14">
        <v>135.98371503785762</v>
      </c>
      <c r="I19" s="14">
        <v>139.95988234800956</v>
      </c>
      <c r="J19" s="24">
        <v>141.352816</v>
      </c>
      <c r="K19" s="25">
        <v>166.29</v>
      </c>
      <c r="L19" s="1"/>
      <c r="M19" s="1"/>
      <c r="N19" s="25"/>
      <c r="O19" s="1"/>
      <c r="P19" s="1"/>
      <c r="Q19" s="1"/>
    </row>
    <row r="20" ht="15.75" customHeight="1">
      <c r="A20" s="39" t="s">
        <v>81</v>
      </c>
      <c r="B20" s="19"/>
      <c r="C20" s="19">
        <v>12.0</v>
      </c>
      <c r="D20" s="19">
        <v>18.0</v>
      </c>
      <c r="E20" s="19">
        <v>45.0</v>
      </c>
      <c r="F20" s="19">
        <v>67.5</v>
      </c>
      <c r="G20" s="19">
        <v>82.5</v>
      </c>
      <c r="H20" s="19">
        <v>97.5</v>
      </c>
      <c r="I20" s="19">
        <v>112.5</v>
      </c>
      <c r="J20" s="24">
        <v>135.0</v>
      </c>
      <c r="K20" s="25">
        <v>150.0</v>
      </c>
      <c r="L20" s="1"/>
      <c r="M20" s="1"/>
      <c r="N20" s="1"/>
      <c r="O20" s="1"/>
      <c r="P20" s="1"/>
      <c r="Q20" s="1"/>
    </row>
    <row r="21" ht="15.75" customHeight="1">
      <c r="A21" s="39" t="s">
        <v>25</v>
      </c>
      <c r="B21" s="14">
        <v>1.4</v>
      </c>
      <c r="C21" s="14">
        <v>20.8</v>
      </c>
      <c r="D21" s="14">
        <v>47.0</v>
      </c>
      <c r="E21" s="14">
        <v>84.9</v>
      </c>
      <c r="F21" s="14">
        <v>96.0</v>
      </c>
      <c r="G21" s="14">
        <v>102.5</v>
      </c>
      <c r="H21" s="14">
        <v>110.1</v>
      </c>
      <c r="I21" s="19">
        <v>117.7</v>
      </c>
      <c r="J21" s="24">
        <v>128.5</v>
      </c>
      <c r="K21" s="25">
        <v>140.1</v>
      </c>
      <c r="L21" s="106"/>
      <c r="M21" s="1"/>
      <c r="N21" s="1"/>
      <c r="O21" s="1"/>
      <c r="P21" s="1"/>
      <c r="Q21" s="1"/>
    </row>
    <row r="22" ht="15.75" customHeight="1">
      <c r="A22" s="39" t="s">
        <v>82</v>
      </c>
      <c r="B22" s="14"/>
      <c r="C22" s="14"/>
      <c r="D22" s="14"/>
      <c r="E22" s="14"/>
      <c r="F22" s="14"/>
      <c r="G22" s="14">
        <v>57.6</v>
      </c>
      <c r="H22" s="51">
        <v>72.0</v>
      </c>
      <c r="I22" s="24">
        <v>99.6</v>
      </c>
      <c r="J22" s="24">
        <v>116.4</v>
      </c>
      <c r="K22" s="25">
        <v>123.6</v>
      </c>
      <c r="L22" s="1"/>
      <c r="M22" s="1"/>
      <c r="N22" s="1"/>
      <c r="O22" s="1"/>
      <c r="P22" s="1"/>
      <c r="Q22" s="1"/>
    </row>
    <row r="23" ht="15.75" customHeight="1">
      <c r="A23" s="39" t="s">
        <v>37</v>
      </c>
      <c r="B23" s="14"/>
      <c r="C23" s="14">
        <v>29.8</v>
      </c>
      <c r="D23" s="14">
        <v>53.0</v>
      </c>
      <c r="E23" s="14">
        <v>46.1</v>
      </c>
      <c r="F23" s="14">
        <v>39.8</v>
      </c>
      <c r="G23" s="14">
        <v>37.0</v>
      </c>
      <c r="H23" s="19">
        <v>41.8</v>
      </c>
      <c r="I23" s="51">
        <v>51.8</v>
      </c>
      <c r="J23" s="51">
        <v>51.8</v>
      </c>
      <c r="K23" s="25">
        <v>47.1</v>
      </c>
      <c r="L23" s="1"/>
      <c r="M23" s="1"/>
      <c r="N23" s="1"/>
      <c r="O23" s="1"/>
      <c r="P23" s="1"/>
      <c r="Q23" s="1"/>
    </row>
    <row r="24" ht="15.75" customHeight="1">
      <c r="A24" s="39" t="s">
        <v>84</v>
      </c>
      <c r="B24" s="14"/>
      <c r="C24" s="14"/>
      <c r="D24" s="14">
        <v>6.0</v>
      </c>
      <c r="E24" s="14">
        <v>9.0</v>
      </c>
      <c r="F24" s="14">
        <v>12.2176</v>
      </c>
      <c r="G24" s="14">
        <v>12.948</v>
      </c>
      <c r="H24" s="19">
        <v>13.8</v>
      </c>
      <c r="I24" s="14">
        <v>14.674400000000002</v>
      </c>
      <c r="J24" s="51">
        <v>16.258984</v>
      </c>
      <c r="K24" s="25">
        <v>17.51</v>
      </c>
      <c r="L24" s="1"/>
      <c r="M24" s="1"/>
      <c r="N24" s="1"/>
      <c r="O24" s="1"/>
      <c r="P24" s="1"/>
      <c r="Q24" s="1"/>
    </row>
    <row r="25" ht="15.75" customHeight="1">
      <c r="A25" s="39" t="s">
        <v>85</v>
      </c>
      <c r="B25" s="14"/>
      <c r="C25" s="14"/>
      <c r="D25" s="14">
        <v>2.52</v>
      </c>
      <c r="E25" s="14">
        <v>3.738</v>
      </c>
      <c r="F25" s="14">
        <v>5.082</v>
      </c>
      <c r="G25" s="14">
        <v>5.67</v>
      </c>
      <c r="H25" s="14">
        <v>5.334</v>
      </c>
      <c r="I25" s="14">
        <v>5.25</v>
      </c>
      <c r="J25" s="24">
        <v>7.2</v>
      </c>
      <c r="K25" s="16">
        <v>6.85</v>
      </c>
      <c r="L25" s="1"/>
      <c r="M25" s="1"/>
      <c r="N25" s="1"/>
      <c r="O25" s="1"/>
      <c r="P25" s="1"/>
      <c r="Q25" s="1"/>
    </row>
    <row r="26" ht="15.75" customHeight="1">
      <c r="A26" s="39" t="s">
        <v>86</v>
      </c>
      <c r="B26" s="14">
        <v>28.8</v>
      </c>
      <c r="C26" s="14">
        <v>69.0</v>
      </c>
      <c r="D26" s="14">
        <v>120.0</v>
      </c>
      <c r="E26" s="14"/>
      <c r="F26" s="19"/>
      <c r="G26" s="14"/>
      <c r="H26" s="19"/>
      <c r="I26" s="19"/>
      <c r="J26" s="19"/>
      <c r="K26" s="1"/>
      <c r="L26" s="1"/>
      <c r="M26" s="1"/>
      <c r="N26" s="1"/>
      <c r="O26" s="1"/>
      <c r="P26" s="1"/>
      <c r="Q26" s="1"/>
    </row>
    <row r="27" ht="15.75" customHeight="1">
      <c r="A27" s="39" t="s">
        <v>87</v>
      </c>
      <c r="B27" s="14">
        <v>0.5</v>
      </c>
      <c r="C27" s="14">
        <v>2.5</v>
      </c>
      <c r="D27" s="14">
        <v>7.0</v>
      </c>
      <c r="E27" s="14">
        <v>4.3</v>
      </c>
      <c r="F27" s="14"/>
      <c r="G27" s="14"/>
      <c r="H27" s="19"/>
      <c r="I27" s="19"/>
      <c r="J27" s="19"/>
      <c r="K27" s="1"/>
      <c r="L27" s="1"/>
      <c r="M27" s="1"/>
      <c r="N27" s="1"/>
      <c r="O27" s="1"/>
      <c r="P27" s="1"/>
      <c r="Q27" s="1"/>
    </row>
    <row r="28" ht="15.75" customHeight="1">
      <c r="A28" s="39" t="s">
        <v>88</v>
      </c>
      <c r="B28" s="14"/>
      <c r="C28" s="14">
        <v>60.0</v>
      </c>
      <c r="D28" s="14">
        <v>14.4</v>
      </c>
      <c r="E28" s="14"/>
      <c r="F28" s="14"/>
      <c r="G28" s="14"/>
      <c r="H28" s="19"/>
      <c r="I28" s="19"/>
      <c r="J28" s="19"/>
      <c r="K28" s="1"/>
      <c r="L28" s="1"/>
      <c r="M28" s="1"/>
      <c r="N28" s="1"/>
      <c r="O28" s="1"/>
      <c r="P28" s="1"/>
      <c r="Q28" s="1"/>
    </row>
    <row r="29" ht="15.75" customHeight="1">
      <c r="A29" s="39" t="s">
        <v>89</v>
      </c>
      <c r="B29" s="14"/>
      <c r="C29" s="14">
        <v>39.8</v>
      </c>
      <c r="D29" s="14">
        <v>24.4</v>
      </c>
      <c r="E29" s="14">
        <v>7.8</v>
      </c>
      <c r="F29" s="14"/>
      <c r="G29" s="14"/>
      <c r="H29" s="19"/>
      <c r="I29" s="19"/>
      <c r="J29" s="19"/>
      <c r="K29" s="1"/>
      <c r="L29" s="1"/>
      <c r="M29" s="1"/>
      <c r="N29" s="1"/>
      <c r="O29" s="1"/>
      <c r="P29" s="1"/>
      <c r="Q29" s="1"/>
    </row>
    <row r="30" ht="15.75" customHeight="1">
      <c r="A30" s="39" t="s">
        <v>90</v>
      </c>
      <c r="B30" s="14">
        <v>14.7</v>
      </c>
      <c r="C30" s="14" t="s">
        <v>91</v>
      </c>
      <c r="D30" s="14"/>
      <c r="E30" s="14"/>
      <c r="F30" s="14"/>
      <c r="G30" s="14"/>
      <c r="H30" s="19"/>
      <c r="I30" s="19"/>
      <c r="J30" s="19"/>
      <c r="K30" s="1"/>
      <c r="L30" s="1"/>
      <c r="M30" s="1"/>
      <c r="N30" s="1"/>
      <c r="O30" s="1"/>
      <c r="P30" s="1"/>
      <c r="Q30" s="1"/>
    </row>
    <row r="31" ht="15.75" customHeight="1">
      <c r="A31" s="39" t="s">
        <v>92</v>
      </c>
      <c r="B31" s="14"/>
      <c r="C31" s="14"/>
      <c r="D31" s="14"/>
      <c r="E31" s="14">
        <v>0.8</v>
      </c>
      <c r="F31" s="14"/>
      <c r="G31" s="14"/>
      <c r="H31" s="19"/>
      <c r="I31" s="19"/>
      <c r="J31" s="19"/>
      <c r="K31" s="1"/>
      <c r="L31" s="1"/>
      <c r="M31" s="1"/>
      <c r="N31" s="1"/>
      <c r="O31" s="1"/>
      <c r="P31" s="1"/>
      <c r="Q31" s="1"/>
    </row>
    <row r="32" ht="15.75" customHeight="1">
      <c r="A32" s="39" t="s">
        <v>93</v>
      </c>
      <c r="B32" s="14"/>
      <c r="C32" s="14">
        <v>46.5</v>
      </c>
      <c r="D32" s="14">
        <v>129.9</v>
      </c>
      <c r="E32" s="14"/>
      <c r="F32" s="14"/>
      <c r="G32" s="14"/>
      <c r="H32" s="19"/>
      <c r="I32" s="19"/>
      <c r="J32" s="19"/>
      <c r="K32" s="1"/>
      <c r="L32" s="1"/>
      <c r="M32" s="1"/>
      <c r="N32" s="1"/>
      <c r="O32" s="1"/>
      <c r="P32" s="1"/>
      <c r="Q32" s="1"/>
    </row>
    <row r="33" ht="15.75" customHeight="1">
      <c r="A33" s="39" t="s">
        <v>94</v>
      </c>
      <c r="B33" s="14"/>
      <c r="C33" s="14">
        <v>60.7</v>
      </c>
      <c r="D33" s="14" t="s">
        <v>95</v>
      </c>
      <c r="E33" s="14"/>
      <c r="F33" s="14"/>
      <c r="G33" s="14"/>
      <c r="H33" s="19"/>
      <c r="I33" s="19"/>
      <c r="J33" s="19"/>
      <c r="K33" s="1"/>
      <c r="L33" s="1"/>
      <c r="M33" s="1"/>
      <c r="N33" s="1"/>
      <c r="O33" s="1"/>
      <c r="P33" s="1"/>
      <c r="Q33" s="1"/>
    </row>
    <row r="34" ht="15.75" customHeight="1">
      <c r="A34" s="39" t="s">
        <v>96</v>
      </c>
      <c r="B34" s="14">
        <v>17.3</v>
      </c>
      <c r="C34" s="14" t="s">
        <v>97</v>
      </c>
      <c r="D34" s="14"/>
      <c r="E34" s="14"/>
      <c r="F34" s="14"/>
      <c r="G34" s="14"/>
      <c r="H34" s="19"/>
      <c r="I34" s="19"/>
      <c r="J34" s="19"/>
      <c r="K34" s="1"/>
      <c r="L34" s="1"/>
      <c r="M34" s="1"/>
      <c r="N34" s="1"/>
      <c r="O34" s="1"/>
      <c r="P34" s="1"/>
      <c r="Q34" s="1"/>
    </row>
    <row r="35" ht="15.75" customHeight="1">
      <c r="A35" s="80" t="s">
        <v>98</v>
      </c>
      <c r="B35" s="14">
        <v>0.8</v>
      </c>
      <c r="C35" s="14">
        <v>6.4</v>
      </c>
      <c r="D35" s="14"/>
      <c r="E35" s="14"/>
      <c r="F35" s="14"/>
      <c r="G35" s="14"/>
      <c r="H35" s="19"/>
      <c r="I35" s="19"/>
      <c r="J35" s="19"/>
      <c r="K35" s="1"/>
      <c r="L35" s="1"/>
      <c r="M35" s="1"/>
      <c r="N35" s="1"/>
      <c r="O35" s="1"/>
      <c r="P35" s="1"/>
      <c r="Q35" s="1"/>
    </row>
    <row r="36" ht="15.75" customHeight="1">
      <c r="A36" s="39" t="s">
        <v>99</v>
      </c>
      <c r="B36" s="14"/>
      <c r="C36" s="14">
        <v>0.5</v>
      </c>
      <c r="D36" s="14" t="s">
        <v>100</v>
      </c>
      <c r="E36" s="14"/>
      <c r="F36" s="14"/>
      <c r="G36" s="14"/>
      <c r="H36" s="19"/>
      <c r="I36" s="19"/>
      <c r="J36" s="19"/>
      <c r="K36" s="1"/>
      <c r="L36" s="1"/>
      <c r="M36" s="1"/>
      <c r="N36" s="1"/>
      <c r="O36" s="1"/>
      <c r="P36" s="1"/>
      <c r="Q36" s="1"/>
    </row>
    <row r="37" ht="15.75" customHeight="1">
      <c r="A37" s="39" t="s">
        <v>101</v>
      </c>
      <c r="B37" s="14">
        <v>15.0</v>
      </c>
      <c r="C37" s="14" t="s">
        <v>102</v>
      </c>
      <c r="D37" s="14"/>
      <c r="E37" s="14"/>
      <c r="F37" s="14"/>
      <c r="G37" s="14"/>
      <c r="H37" s="19"/>
      <c r="I37" s="19"/>
      <c r="J37" s="19"/>
      <c r="K37" s="1"/>
      <c r="L37" s="1"/>
      <c r="M37" s="1"/>
      <c r="N37" s="1"/>
      <c r="O37" s="1"/>
      <c r="P37" s="1"/>
      <c r="Q37" s="1"/>
    </row>
    <row r="38" ht="15.75" customHeight="1">
      <c r="A38" s="1"/>
      <c r="B38" s="41"/>
      <c r="C38" s="41"/>
      <c r="D38" s="41"/>
      <c r="E38" s="41"/>
      <c r="F38" s="41"/>
      <c r="G38" s="41"/>
      <c r="H38" s="1"/>
      <c r="I38" s="1"/>
      <c r="J38" s="1"/>
      <c r="K38" s="1"/>
      <c r="L38" s="1"/>
      <c r="M38" s="1"/>
      <c r="N38" s="1"/>
      <c r="O38" s="1"/>
      <c r="P38" s="1"/>
      <c r="Q38" s="1"/>
    </row>
    <row r="39" ht="15.75" customHeight="1">
      <c r="A39" s="1"/>
      <c r="B39" s="41"/>
      <c r="C39" s="41"/>
      <c r="D39" s="41"/>
      <c r="E39" s="41"/>
      <c r="F39" s="41"/>
      <c r="G39" s="41"/>
      <c r="H39" s="1"/>
      <c r="I39" s="1"/>
      <c r="J39" s="1"/>
      <c r="K39" s="1"/>
      <c r="L39" s="1"/>
      <c r="M39" s="1"/>
      <c r="N39" s="1"/>
      <c r="O39" s="1"/>
      <c r="P39" s="1"/>
      <c r="Q39" s="1"/>
    </row>
    <row r="40" ht="15.75" customHeight="1">
      <c r="A40" s="1"/>
      <c r="B40" s="41"/>
      <c r="C40" s="41"/>
      <c r="D40" s="41"/>
      <c r="E40" s="41"/>
      <c r="F40" s="41"/>
      <c r="G40" s="41"/>
      <c r="H40" s="1"/>
      <c r="I40" s="1"/>
      <c r="J40" s="1"/>
      <c r="K40" s="1"/>
      <c r="L40" s="1"/>
      <c r="M40" s="1"/>
      <c r="N40" s="1"/>
      <c r="O40" s="1"/>
      <c r="P40" s="1"/>
      <c r="Q40" s="1"/>
    </row>
    <row r="41" ht="15.75" customHeight="1">
      <c r="A41" s="5" t="s">
        <v>33</v>
      </c>
      <c r="B41" s="72">
        <v>239.0</v>
      </c>
      <c r="C41" s="72">
        <v>1800.0</v>
      </c>
      <c r="D41" s="72">
        <v>4200.0</v>
      </c>
      <c r="E41" s="72">
        <v>6200.0</v>
      </c>
      <c r="F41" s="72">
        <v>6800.0</v>
      </c>
      <c r="G41" s="72">
        <v>7200.0</v>
      </c>
      <c r="H41" s="72">
        <v>7625.0</v>
      </c>
      <c r="I41" s="5">
        <v>8100.0</v>
      </c>
      <c r="J41" s="4">
        <v>8400.0</v>
      </c>
      <c r="K41" s="3">
        <v>9249.0</v>
      </c>
      <c r="L41" s="5"/>
      <c r="M41" s="5"/>
      <c r="N41" s="5"/>
      <c r="O41" s="5"/>
      <c r="P41" s="5"/>
      <c r="Q41" s="5"/>
    </row>
    <row r="42" ht="15.75" customHeight="1">
      <c r="A42" s="5" t="s">
        <v>34</v>
      </c>
      <c r="B42" s="98">
        <f>'ISPs (MS)'!B42</f>
        <v>57.94979079</v>
      </c>
      <c r="C42" s="98">
        <f>'ISPs (MS)'!C42</f>
        <v>38.71146987</v>
      </c>
      <c r="D42" s="98">
        <f>'ISPs (MS)'!D42</f>
        <v>50.71394032</v>
      </c>
      <c r="E42" s="98">
        <f>'ISPs (MS)'!E42</f>
        <v>51.17072598</v>
      </c>
      <c r="F42" s="98">
        <f>'ISPs (MS)'!F42</f>
        <v>57.74038303</v>
      </c>
      <c r="G42" s="98">
        <f>'ISPs (MS)'!G42</f>
        <v>58.48844336</v>
      </c>
      <c r="H42" s="98">
        <f>'ISPs (MS)'!H42</f>
        <v>58.81775608</v>
      </c>
      <c r="I42" s="98">
        <f>'ISPs (MS)'!I42</f>
        <v>60.53113111</v>
      </c>
      <c r="J42" s="98">
        <f>'ISPs (MS)'!J42</f>
        <v>62.32405952</v>
      </c>
      <c r="K42" s="98">
        <f>'ISPs (MS)'!K42</f>
        <v>60.97389988</v>
      </c>
      <c r="L42" s="1"/>
      <c r="M42" s="1"/>
      <c r="N42" s="1"/>
      <c r="O42" s="1"/>
      <c r="P42" s="1"/>
      <c r="Q42" s="1"/>
    </row>
    <row r="43" ht="15.75" customHeight="1">
      <c r="A43" s="5" t="s">
        <v>38</v>
      </c>
      <c r="B43" s="98">
        <f>'ISPs (MS)'!B43</f>
        <v>1339.834999</v>
      </c>
      <c r="C43" s="98">
        <f>'ISPs (MS)'!C43</f>
        <v>536.4359417</v>
      </c>
      <c r="D43" s="98">
        <f>'ISPs (MS)'!D43</f>
        <v>826.8610153</v>
      </c>
      <c r="E43" s="98">
        <f>'ISPs (MS)'!E43</f>
        <v>809.1489854</v>
      </c>
      <c r="F43" s="98">
        <f>'ISPs (MS)'!F43</f>
        <v>1023.260813</v>
      </c>
      <c r="G43" s="98">
        <f>'ISPs (MS)'!G43</f>
        <v>1054.835017</v>
      </c>
      <c r="H43" s="98">
        <f>'ISPs (MS)'!H43</f>
        <v>1072.054795</v>
      </c>
      <c r="I43" s="98">
        <f>'ISPs (MS)'!I43</f>
        <v>1131.155562</v>
      </c>
      <c r="J43" s="98">
        <f>'ISPs (MS)'!J43</f>
        <v>1208.285374</v>
      </c>
      <c r="K43" s="98">
        <f>'ISPs (MS)'!K43</f>
        <v>1151.504455</v>
      </c>
      <c r="L43" s="1"/>
      <c r="M43" s="1"/>
      <c r="N43" s="1"/>
      <c r="O43" s="1"/>
      <c r="P43" s="1"/>
      <c r="Q43" s="1"/>
    </row>
    <row r="44" ht="15.75" customHeight="1">
      <c r="A44" s="87" t="s">
        <v>62</v>
      </c>
      <c r="B44" s="88">
        <f>'ISPs (MS)'!B44</f>
        <v>53.13807531</v>
      </c>
      <c r="C44" s="88">
        <f>'ISPs (MS)'!C44</f>
        <v>35.18924765</v>
      </c>
      <c r="D44" s="88">
        <f>'ISPs (MS)'!D44</f>
        <v>47.87822604</v>
      </c>
      <c r="E44" s="88">
        <f>'ISPs (MS)'!E44</f>
        <v>45.25620985</v>
      </c>
      <c r="F44" s="88">
        <f>'ISPs (MS)'!F44</f>
        <v>51.21538303</v>
      </c>
      <c r="G44" s="88">
        <f>'ISPs (MS)'!G44</f>
        <v>51.83011002</v>
      </c>
      <c r="H44" s="88">
        <f>'ISPs (MS)'!H44</f>
        <v>52.10476991</v>
      </c>
      <c r="I44" s="88">
        <f>'ISPs (MS)'!I44</f>
        <v>53.70501706</v>
      </c>
      <c r="J44" s="88">
        <f>'ISPs (MS)'!J44</f>
        <v>55.01071429</v>
      </c>
      <c r="K44" s="89" t="s">
        <v>64</v>
      </c>
      <c r="L44" s="73"/>
      <c r="M44" s="73"/>
      <c r="N44" s="73"/>
      <c r="O44" s="73"/>
      <c r="P44" s="73"/>
      <c r="Q44" s="73"/>
    </row>
    <row r="45" ht="15.75" customHeight="1">
      <c r="A45" s="87" t="s">
        <v>65</v>
      </c>
      <c r="B45" s="88">
        <f>'ISPs (MS)'!B45</f>
        <v>1058.581169</v>
      </c>
      <c r="C45" s="88">
        <f>'ISPs (MS)'!C45</f>
        <v>437.4223615</v>
      </c>
      <c r="D45" s="88">
        <f>'ISPs (MS)'!D45</f>
        <v>715.9305731</v>
      </c>
      <c r="E45" s="88">
        <f>'ISPs (MS)'!E45</f>
        <v>643.4264249</v>
      </c>
      <c r="F45" s="88">
        <f>'ISPs (MS)'!F45</f>
        <v>822.16238</v>
      </c>
      <c r="G45" s="88">
        <f>'ISPs (MS)'!G45</f>
        <v>847.3130322</v>
      </c>
      <c r="H45" s="88">
        <f>'ISPs (MS)'!H45</f>
        <v>864.9008959</v>
      </c>
      <c r="I45" s="88">
        <f>'ISPs (MS)'!I45</f>
        <v>917.3380732</v>
      </c>
      <c r="J45" s="88">
        <f>'ISPs (MS)'!J45</f>
        <v>975.2139459</v>
      </c>
      <c r="K45" s="89" t="s">
        <v>64</v>
      </c>
      <c r="L45" s="73"/>
      <c r="M45" s="73"/>
      <c r="N45" s="73"/>
      <c r="O45" s="73"/>
      <c r="P45" s="73"/>
      <c r="Q45" s="73"/>
    </row>
    <row r="46" ht="15.75" customHeight="1">
      <c r="A46" s="2"/>
      <c r="B46" s="1"/>
      <c r="C46" s="2"/>
      <c r="D46" s="2"/>
      <c r="E46" s="2"/>
      <c r="F46" s="2"/>
      <c r="G46" s="2"/>
      <c r="H46" s="1"/>
      <c r="I46" s="1"/>
      <c r="J46" s="1"/>
      <c r="K46" s="1"/>
      <c r="L46" s="1"/>
      <c r="M46" s="1"/>
      <c r="N46" s="1"/>
      <c r="O46" s="1"/>
      <c r="P46" s="1"/>
      <c r="Q46" s="1"/>
    </row>
    <row r="47" ht="15.75" customHeight="1">
      <c r="A47" s="2"/>
      <c r="B47" s="4" t="s">
        <v>59</v>
      </c>
      <c r="E47" s="2"/>
      <c r="F47" s="2"/>
      <c r="G47" s="2"/>
      <c r="H47" s="1"/>
      <c r="I47" s="1"/>
      <c r="J47" s="1"/>
      <c r="K47" s="1"/>
      <c r="L47" s="1"/>
      <c r="M47" s="1"/>
      <c r="N47" s="1"/>
      <c r="O47" s="1"/>
      <c r="P47" s="1"/>
      <c r="Q47" s="1"/>
    </row>
    <row r="48" ht="15.75" customHeight="1">
      <c r="A48" s="2"/>
      <c r="B48" s="118" t="s">
        <v>103</v>
      </c>
      <c r="K48" s="1"/>
      <c r="L48" s="1"/>
      <c r="M48" s="1"/>
      <c r="N48" s="1"/>
      <c r="O48" s="1"/>
      <c r="P48" s="1"/>
      <c r="Q48" s="1"/>
    </row>
    <row r="49" ht="15.75" customHeight="1">
      <c r="A49" s="2"/>
      <c r="K49" s="1"/>
      <c r="L49" s="1"/>
      <c r="M49" s="1"/>
      <c r="N49" s="1"/>
      <c r="O49" s="1"/>
      <c r="P49" s="1"/>
      <c r="Q49" s="1"/>
    </row>
    <row r="50" ht="15.75" customHeight="1">
      <c r="A50" s="2"/>
      <c r="K50" s="1"/>
      <c r="L50" s="1"/>
      <c r="M50" s="1"/>
      <c r="N50" s="1"/>
      <c r="O50" s="1"/>
      <c r="P50" s="1"/>
      <c r="Q50" s="1"/>
    </row>
    <row r="51" ht="15.75" customHeight="1">
      <c r="A51" s="2"/>
      <c r="K51" s="1"/>
      <c r="L51" s="1"/>
      <c r="M51" s="1"/>
      <c r="N51" s="1"/>
      <c r="O51" s="1"/>
      <c r="P51" s="1"/>
      <c r="Q51" s="1"/>
    </row>
    <row r="52" ht="15.75" customHeight="1">
      <c r="A52" s="2"/>
      <c r="K52" s="1"/>
      <c r="L52" s="1"/>
      <c r="M52" s="1"/>
      <c r="N52" s="1"/>
      <c r="O52" s="1"/>
      <c r="P52" s="1"/>
      <c r="Q52" s="1"/>
    </row>
    <row r="53" ht="15.75" customHeight="1">
      <c r="A53" s="2"/>
      <c r="K53" s="1"/>
      <c r="L53" s="1"/>
      <c r="M53" s="1"/>
      <c r="N53" s="1"/>
      <c r="O53" s="1"/>
      <c r="P53" s="1"/>
      <c r="Q53" s="1"/>
    </row>
    <row r="54" ht="15.75" customHeight="1">
      <c r="A54" s="2"/>
      <c r="K54" s="1"/>
      <c r="L54" s="1"/>
      <c r="M54" s="1"/>
      <c r="N54" s="1"/>
      <c r="O54" s="1"/>
      <c r="P54" s="1"/>
      <c r="Q54" s="1"/>
    </row>
    <row r="55" ht="15.75" customHeight="1">
      <c r="A55" s="2"/>
      <c r="K55" s="1"/>
      <c r="L55" s="1"/>
      <c r="M55" s="1"/>
      <c r="N55" s="1"/>
      <c r="O55" s="1"/>
      <c r="P55" s="1"/>
      <c r="Q55" s="1"/>
    </row>
    <row r="56" ht="15.75" customHeight="1">
      <c r="A56" s="2"/>
      <c r="K56" s="1"/>
      <c r="L56" s="1"/>
      <c r="M56" s="1"/>
      <c r="N56" s="1"/>
      <c r="O56" s="1"/>
      <c r="P56" s="1"/>
      <c r="Q56" s="1"/>
    </row>
    <row r="57" ht="15.75" customHeight="1">
      <c r="A57" s="2"/>
      <c r="K57" s="1"/>
      <c r="L57" s="1"/>
      <c r="M57" s="1"/>
      <c r="N57" s="1"/>
      <c r="O57" s="1"/>
      <c r="P57" s="1"/>
      <c r="Q57" s="1"/>
    </row>
    <row r="58" ht="15.75" customHeight="1">
      <c r="A58" s="2"/>
      <c r="K58" s="1"/>
      <c r="L58" s="1"/>
      <c r="M58" s="1"/>
      <c r="N58" s="1"/>
      <c r="O58" s="1"/>
      <c r="P58" s="1"/>
      <c r="Q58" s="1"/>
    </row>
    <row r="59" ht="15.75" customHeight="1">
      <c r="A59" s="2"/>
      <c r="K59" s="1"/>
      <c r="L59" s="1"/>
      <c r="M59" s="1"/>
      <c r="N59" s="1"/>
      <c r="O59" s="1"/>
      <c r="P59" s="1"/>
      <c r="Q59" s="1"/>
    </row>
    <row r="60" ht="15.75" customHeight="1">
      <c r="A60" s="2"/>
      <c r="K60" s="1"/>
      <c r="L60" s="1"/>
      <c r="M60" s="1"/>
      <c r="N60" s="1"/>
      <c r="O60" s="1"/>
      <c r="P60" s="1"/>
      <c r="Q60" s="1"/>
    </row>
    <row r="61" ht="15.75" customHeight="1">
      <c r="A61" s="2"/>
      <c r="K61" s="1"/>
      <c r="L61" s="1"/>
      <c r="M61" s="1"/>
      <c r="N61" s="1"/>
      <c r="O61" s="1"/>
      <c r="P61" s="1"/>
      <c r="Q61" s="1"/>
    </row>
    <row r="62" ht="15.75" customHeight="1">
      <c r="A62" s="2"/>
      <c r="K62" s="1"/>
      <c r="L62" s="1"/>
      <c r="M62" s="1"/>
      <c r="N62" s="1"/>
      <c r="O62" s="1"/>
      <c r="P62" s="1"/>
      <c r="Q62" s="1"/>
    </row>
    <row r="63" ht="15.75" customHeight="1">
      <c r="A63" s="2"/>
      <c r="K63" s="1"/>
      <c r="L63" s="1"/>
      <c r="M63" s="1"/>
      <c r="N63" s="1"/>
      <c r="O63" s="1"/>
      <c r="P63" s="1"/>
      <c r="Q63" s="1"/>
    </row>
    <row r="64" ht="15.75" customHeight="1">
      <c r="A64" s="2"/>
      <c r="K64" s="1"/>
      <c r="L64" s="1"/>
      <c r="M64" s="1"/>
      <c r="N64" s="1"/>
      <c r="O64" s="1"/>
      <c r="P64" s="1"/>
      <c r="Q64" s="1"/>
    </row>
    <row r="65" ht="15.75" customHeight="1">
      <c r="A65" s="2"/>
      <c r="K65" s="1"/>
      <c r="L65" s="1"/>
      <c r="M65" s="1"/>
      <c r="N65" s="1"/>
      <c r="O65" s="1"/>
      <c r="P65" s="1"/>
      <c r="Q65" s="1"/>
    </row>
    <row r="66" ht="15.75" customHeight="1">
      <c r="A66" s="2"/>
      <c r="K66" s="1"/>
      <c r="L66" s="1"/>
      <c r="M66" s="1"/>
      <c r="N66" s="1"/>
      <c r="O66" s="1"/>
      <c r="P66" s="1"/>
      <c r="Q66" s="1"/>
    </row>
    <row r="67" ht="15.75" customHeight="1">
      <c r="A67" s="2"/>
      <c r="K67" s="1"/>
      <c r="L67" s="1"/>
      <c r="M67" s="1"/>
      <c r="N67" s="1"/>
      <c r="O67" s="1"/>
      <c r="P67" s="1"/>
      <c r="Q67" s="1"/>
    </row>
    <row r="68" ht="15.75" customHeight="1">
      <c r="A68" s="2"/>
      <c r="K68" s="1"/>
      <c r="L68" s="1"/>
      <c r="M68" s="1"/>
      <c r="N68" s="1"/>
      <c r="O68" s="1"/>
      <c r="P68" s="1"/>
      <c r="Q68" s="1"/>
    </row>
    <row r="69" ht="15.75" customHeight="1">
      <c r="A69" s="2"/>
      <c r="K69" s="1"/>
      <c r="L69" s="1"/>
      <c r="M69" s="1"/>
      <c r="N69" s="1"/>
      <c r="O69" s="1"/>
      <c r="P69" s="1"/>
      <c r="Q69" s="1"/>
    </row>
  </sheetData>
  <mergeCells count="3">
    <mergeCell ref="B1:K1"/>
    <mergeCell ref="B48:J69"/>
    <mergeCell ref="B47:D47"/>
  </mergeCell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7.29" defaultRowHeight="15.0"/>
  <cols>
    <col customWidth="1" min="1" max="1" width="18.71"/>
    <col customWidth="1" min="2" max="2" width="10.71"/>
    <col customWidth="1" min="3" max="3" width="12.14"/>
    <col customWidth="1" min="4" max="4" width="12.86"/>
    <col customWidth="1" min="5" max="14" width="10.71"/>
  </cols>
  <sheetData>
    <row r="1" ht="18.0" customHeight="1">
      <c r="A1" s="1"/>
      <c r="B1" s="95" t="s">
        <v>83</v>
      </c>
    </row>
    <row r="2" ht="15.75" customHeight="1">
      <c r="A2" s="7"/>
      <c r="B2" s="9">
        <v>1996.0</v>
      </c>
      <c r="C2" s="9">
        <v>2000.0</v>
      </c>
      <c r="D2" s="9">
        <v>2004.0</v>
      </c>
      <c r="E2" s="9">
        <v>2008.0</v>
      </c>
      <c r="F2" s="9">
        <v>2010.0</v>
      </c>
      <c r="G2" s="9">
        <v>2011.0</v>
      </c>
      <c r="H2" s="9">
        <v>2012.0</v>
      </c>
      <c r="I2" s="9">
        <v>2013.0</v>
      </c>
      <c r="J2" s="9">
        <v>2014.0</v>
      </c>
      <c r="K2" s="95">
        <v>2015.0</v>
      </c>
      <c r="L2" s="7"/>
      <c r="M2" s="7"/>
      <c r="N2" s="7"/>
    </row>
    <row r="3" ht="15.75" customHeight="1">
      <c r="A3" s="39" t="s">
        <v>70</v>
      </c>
      <c r="B3" s="108">
        <f>('ISPs (RV)'!B3)/('ISPs (RV)'!B41)*100</f>
        <v>31.63179916</v>
      </c>
      <c r="C3" s="108">
        <f>('ISPs (RV)'!C3)/('ISPs (RV)'!C41)*100</f>
        <v>17.57777778</v>
      </c>
      <c r="D3" s="108">
        <f>('ISPs (RV)'!D3)/('ISPs (RV)'!D41)*100</f>
        <v>22.3952381</v>
      </c>
      <c r="E3" s="108">
        <f>('ISPs (RV)'!E3)/('ISPs (RV)'!E41)*100</f>
        <v>20.28810518</v>
      </c>
      <c r="F3" s="108">
        <f>('ISPs (RV)'!F3)/('ISPs (RV)'!F41)*100</f>
        <v>22.15459906</v>
      </c>
      <c r="G3" s="108">
        <f>('ISPs (RV)'!G3)/('ISPs (RV)'!G41)*100</f>
        <v>22.36672029</v>
      </c>
      <c r="H3" s="108">
        <f>('ISPs (RV)'!H3)/('ISPs (RV)'!H41)*100</f>
        <v>22.26052715</v>
      </c>
      <c r="I3" s="108">
        <f>('ISPs (RV)'!I3)/('ISPs (RV)'!I41)*100</f>
        <v>22.48784245</v>
      </c>
      <c r="J3" s="108">
        <f>('ISPs (RV)'!J3)/('ISPs (RV)'!J41)*100</f>
        <v>23.42142857</v>
      </c>
      <c r="K3" s="108">
        <f>('ISPs (RV)'!K3)/('ISPs (RV)'!K41)*100</f>
        <v>22.83723646</v>
      </c>
      <c r="L3" s="108"/>
      <c r="M3" s="39"/>
      <c r="N3" s="39"/>
    </row>
    <row r="4" ht="15.75" customHeight="1">
      <c r="A4" s="32" t="s">
        <v>13</v>
      </c>
      <c r="B4" s="111">
        <f>('ISPs (RV)'!B4)/('ISPs (RV)'!B41)*100</f>
        <v>26.82008368</v>
      </c>
      <c r="C4" s="111">
        <f>('ISPs (RV)'!C4)/('ISPs (RV)'!C41)*100</f>
        <v>14.05555556</v>
      </c>
      <c r="D4" s="111">
        <f>('ISPs (RV)'!D4)/('ISPs (RV)'!D41)*100</f>
        <v>19.55952381</v>
      </c>
      <c r="E4" s="111">
        <f>('ISPs (RV)'!E4)/('ISPs (RV)'!E41)*100</f>
        <v>14.37358905</v>
      </c>
      <c r="F4" s="111">
        <f>('ISPs (RV)'!F4)/('ISPs (RV)'!F41)*100</f>
        <v>15.62959906</v>
      </c>
      <c r="G4" s="111">
        <f>('ISPs (RV)'!G4)/('ISPs (RV)'!G41)*100</f>
        <v>15.70838695</v>
      </c>
      <c r="H4" s="111">
        <f>('ISPs (RV)'!H4)/('ISPs (RV)'!H41)*100</f>
        <v>15.54754098</v>
      </c>
      <c r="I4" s="111">
        <f>('ISPs (RV)'!I4)/('ISPs (RV)'!I41)*100</f>
        <v>15.6617284</v>
      </c>
      <c r="J4" s="111">
        <f>('ISPs (RV)'!J4)/('ISPs (RV)'!J41)*100</f>
        <v>16.25</v>
      </c>
      <c r="K4" s="111"/>
      <c r="L4" s="111"/>
      <c r="M4" s="32"/>
      <c r="N4" s="32"/>
    </row>
    <row r="5" ht="15.75" customHeight="1">
      <c r="A5" s="32" t="s">
        <v>19</v>
      </c>
      <c r="B5" s="32"/>
      <c r="C5" s="111">
        <f>('ISPs (RV)'!C5)/('ISPs (RV)'!C41)*100</f>
        <v>3.522222222</v>
      </c>
      <c r="D5" s="111">
        <f>('ISPs (RV)'!D5)/('ISPs (RV)'!D41)*100</f>
        <v>2.835714286</v>
      </c>
      <c r="E5" s="111">
        <f>('ISPs (RV)'!E5)/('ISPs (RV)'!E41)*100</f>
        <v>6.267741935</v>
      </c>
      <c r="F5" s="111">
        <f>('ISPs (RV)'!F5)/('ISPs (RV)'!F41)*100</f>
        <v>6.741176471</v>
      </c>
      <c r="G5" s="111">
        <f>('ISPs (RV)'!G5)/('ISPs (RV)'!G41)*100</f>
        <v>6.781944444</v>
      </c>
      <c r="H5" s="111">
        <f>('ISPs (RV)'!H5)/('ISPs (RV)'!H41)*100</f>
        <v>6.830163934</v>
      </c>
      <c r="I5" s="111">
        <f>('ISPs (RV)'!I5)/('ISPs (RV)'!I41)*100</f>
        <v>6.826114055</v>
      </c>
      <c r="J5" s="111">
        <f>('ISPs (RV)'!J5)/('ISPs (RV)'!J41)*100</f>
        <v>7.171428571</v>
      </c>
      <c r="K5" s="114" t="s">
        <v>3</v>
      </c>
      <c r="L5" s="111"/>
      <c r="M5" s="115"/>
      <c r="N5" s="32"/>
    </row>
    <row r="6" ht="15.75" customHeight="1">
      <c r="A6" s="39" t="s">
        <v>72</v>
      </c>
      <c r="B6" s="108">
        <f>('ISPs (RV)'!B6)/('ISPs (RV)'!B41)*100</f>
        <v>1.673640167</v>
      </c>
      <c r="C6" s="116"/>
      <c r="D6" s="116"/>
      <c r="E6" s="116"/>
      <c r="F6" s="116"/>
      <c r="G6" s="116"/>
      <c r="H6" s="39"/>
      <c r="I6" s="39"/>
      <c r="J6" s="39"/>
      <c r="K6" s="39"/>
      <c r="L6" s="39"/>
      <c r="M6" s="39"/>
      <c r="N6" s="39"/>
    </row>
    <row r="7" ht="15.75" customHeight="1">
      <c r="A7" s="39" t="s">
        <v>73</v>
      </c>
      <c r="B7" s="117">
        <f>('ISPs (RV)'!B7)/('ISPs (RV)'!B41)*100</f>
        <v>1.506276151</v>
      </c>
      <c r="C7" s="116"/>
      <c r="D7" s="116"/>
      <c r="E7" s="116"/>
      <c r="F7" s="116"/>
      <c r="G7" s="116"/>
      <c r="H7" s="116"/>
      <c r="I7" s="39"/>
      <c r="J7" s="116"/>
      <c r="K7" s="116"/>
      <c r="L7" s="116"/>
      <c r="M7" s="116"/>
      <c r="N7" s="116"/>
    </row>
    <row r="8" ht="15.75" customHeight="1">
      <c r="A8" s="39" t="s">
        <v>74</v>
      </c>
      <c r="B8" s="108">
        <f>('ISPs (RV)'!B8)/('ISPs (RV)'!B41)*100</f>
        <v>0.9205020921</v>
      </c>
      <c r="C8" s="116"/>
      <c r="D8" s="116"/>
      <c r="E8" s="116"/>
      <c r="F8" s="116"/>
      <c r="G8" s="116"/>
      <c r="H8" s="39"/>
      <c r="I8" s="39"/>
      <c r="J8" s="39"/>
      <c r="K8" s="39"/>
      <c r="L8" s="39"/>
      <c r="M8" s="39"/>
      <c r="N8" s="39"/>
    </row>
    <row r="9" ht="15.75" customHeight="1">
      <c r="A9" s="39" t="s">
        <v>75</v>
      </c>
      <c r="B9" s="108">
        <f>('ISPs (RV)'!B9)/('ISPs (RV)'!B41)*100</f>
        <v>0.08368200837</v>
      </c>
      <c r="C9" s="116"/>
      <c r="D9" s="116"/>
      <c r="E9" s="116"/>
      <c r="F9" s="116"/>
      <c r="G9" s="116"/>
      <c r="H9" s="39"/>
      <c r="I9" s="39"/>
      <c r="J9" s="39"/>
      <c r="K9" s="39"/>
      <c r="L9" s="39"/>
      <c r="M9" s="39"/>
      <c r="N9" s="39"/>
    </row>
    <row r="10" ht="15.75" customHeight="1">
      <c r="A10" s="39" t="s">
        <v>7</v>
      </c>
      <c r="B10" s="116"/>
      <c r="C10" s="108">
        <f>('ISPs (RV)'!C10)/('ISPs (RV)'!C41)*100</f>
        <v>6.194444444</v>
      </c>
      <c r="D10" s="108">
        <f>('ISPs (RV)'!D10)/('ISPs (RV)'!D41)*100</f>
        <v>9.021428571</v>
      </c>
      <c r="E10" s="108">
        <f>('ISPs (RV)'!E10)/('ISPs (RV)'!E41)*100</f>
        <v>11.20967742</v>
      </c>
      <c r="F10" s="108">
        <f>('ISPs (RV)'!F10)/('ISPs (RV)'!F41)*100</f>
        <v>12.47058824</v>
      </c>
      <c r="G10" s="108">
        <f>('ISPs (RV)'!G10)/('ISPs (RV)'!G41)*100</f>
        <v>12.86111111</v>
      </c>
      <c r="H10" s="108">
        <f>('ISPs (RV)'!H10)/('ISPs (RV)'!H41)*100</f>
        <v>13.08852459</v>
      </c>
      <c r="I10" s="108">
        <f>('ISPs (RV)'!I10)/('ISPs (RV)'!I41)*100</f>
        <v>14.30864198</v>
      </c>
      <c r="J10" s="108">
        <f>('ISPs (RV)'!J10)/('ISPs (RV)'!J41)*100</f>
        <v>14.82142857</v>
      </c>
      <c r="K10" s="108">
        <f>('ISPs (RV)'!K10)/('ISPs (RV)'!K41)*100</f>
        <v>14.5204887</v>
      </c>
      <c r="L10" s="108"/>
      <c r="M10" s="39"/>
      <c r="N10" s="39"/>
    </row>
    <row r="11" ht="15.75" customHeight="1">
      <c r="A11" s="39" t="s">
        <v>24</v>
      </c>
      <c r="B11" s="116"/>
      <c r="C11" s="108">
        <f>('ISPs (RV)'!C11)/('ISPs (RV)'!C41)*100</f>
        <v>5.494444444</v>
      </c>
      <c r="D11" s="108">
        <f>('ISPs (RV)'!D11)/('ISPs (RV)'!D41)*100</f>
        <v>10.29745215</v>
      </c>
      <c r="E11" s="108">
        <f>('ISPs (RV)'!E11)/('ISPs (RV)'!E41)*100</f>
        <v>11.51778349</v>
      </c>
      <c r="F11" s="108">
        <f>('ISPs (RV)'!F11)/('ISPs (RV)'!F41)*100</f>
        <v>13.64019573</v>
      </c>
      <c r="G11" s="108">
        <f>('ISPs (RV)'!G11)/('ISPs (RV)'!G41)*100</f>
        <v>13.56338973</v>
      </c>
      <c r="H11" s="108">
        <f>('ISPs (RV)'!H11)/('ISPs (RV)'!H41)*100</f>
        <v>13.3375568</v>
      </c>
      <c r="I11" s="108">
        <f>('ISPs (RV)'!I11)/('ISPs (RV)'!I41)*100</f>
        <v>13.63094299</v>
      </c>
      <c r="J11" s="108">
        <f>('ISPs (RV)'!J11)/('ISPs (RV)'!J41)*100</f>
        <v>13.60238095</v>
      </c>
      <c r="K11" s="108">
        <f>('ISPs (RV)'!K11)/('ISPs (RV)'!K41)*100</f>
        <v>13.09763218</v>
      </c>
      <c r="L11" s="108"/>
      <c r="M11" s="39"/>
      <c r="N11" s="39"/>
    </row>
    <row r="12" ht="15.75" customHeight="1">
      <c r="A12" s="39" t="s">
        <v>76</v>
      </c>
      <c r="B12" s="116"/>
      <c r="C12" s="108">
        <f>('ISPs (RV)'!C12)/('ISPs (RV)'!C41)*100</f>
        <v>0.7666666667</v>
      </c>
      <c r="D12" s="116" t="s">
        <v>77</v>
      </c>
      <c r="E12" s="116"/>
      <c r="F12" s="116"/>
      <c r="G12" s="116"/>
      <c r="H12" s="39"/>
      <c r="I12" s="39"/>
      <c r="J12" s="39"/>
      <c r="K12" s="39"/>
      <c r="L12" s="39"/>
      <c r="M12" s="39"/>
      <c r="N12" s="39"/>
    </row>
    <row r="13" ht="15.75" customHeight="1">
      <c r="A13" s="39" t="s">
        <v>108</v>
      </c>
      <c r="B13" s="116"/>
      <c r="C13" s="123"/>
      <c r="D13" s="108">
        <f>('ISPs (RV)'!D14)/('ISPs (RV)'!D41)*100</f>
        <v>5.297619048</v>
      </c>
      <c r="E13" s="108">
        <f>('ISPs (RV)'!E14)/('ISPs (RV)'!E41)*100</f>
        <v>7.066129032</v>
      </c>
      <c r="F13" s="108">
        <f>('ISPs (RV)'!F14)/('ISPs (RV)'!F41)*100</f>
        <v>9.475</v>
      </c>
      <c r="G13" s="108">
        <f>('ISPs (RV)'!G14)/('ISPs (RV)'!G41)*100</f>
        <v>9.697222222</v>
      </c>
      <c r="H13" s="108">
        <f>('ISPs (RV)'!H14)/('ISPs (RV)'!H41)*100</f>
        <v>10.13114754</v>
      </c>
      <c r="I13" s="108">
        <f>('ISPs (RV)'!I14)/('ISPs (RV)'!I41)*100</f>
        <v>10.1037037</v>
      </c>
      <c r="J13" s="108">
        <f>('ISPs (RV)'!J14)/('ISPs (RV)'!J41)*100</f>
        <v>10.33690476</v>
      </c>
      <c r="K13" s="108">
        <f>('ISPs (RV)'!K14)/('ISPs (RV)'!K41)*100</f>
        <v>9.954589685</v>
      </c>
      <c r="L13" s="108"/>
      <c r="M13" s="39"/>
      <c r="N13" s="39"/>
    </row>
    <row r="14" ht="15.75" customHeight="1">
      <c r="A14" s="39" t="s">
        <v>79</v>
      </c>
      <c r="B14" s="108">
        <f>('ISPs (RV)'!B15)/('ISPs (RV)'!B41)*100</f>
        <v>0.7949790795</v>
      </c>
      <c r="C14" s="108">
        <f>('ISPs (RV)'!C15)/('ISPs (RV)'!C41)*100</f>
        <v>3.316666667</v>
      </c>
      <c r="D14" s="116" t="s">
        <v>80</v>
      </c>
      <c r="E14" s="116"/>
      <c r="F14" s="116"/>
      <c r="G14" s="116"/>
      <c r="H14" s="39"/>
      <c r="I14" s="39"/>
      <c r="J14" s="39"/>
      <c r="K14" s="39"/>
      <c r="L14" s="39"/>
      <c r="M14" s="39"/>
      <c r="N14" s="39"/>
    </row>
    <row r="15" ht="15.75" customHeight="1">
      <c r="A15" s="39" t="s">
        <v>20</v>
      </c>
      <c r="B15" s="108">
        <f>('ISPs (RV)'!B13)/('ISPs (RV)'!B41)*100</f>
        <v>7.029288703</v>
      </c>
      <c r="C15" s="108">
        <f>('ISPs (RV)'!C13)/('ISPs (RV)'!C41)*100</f>
        <v>9.444803206</v>
      </c>
      <c r="D15" s="108">
        <f>('ISPs (RV)'!D13)/('ISPs (RV)'!D41)*100</f>
        <v>8.999821504</v>
      </c>
      <c r="E15" s="108">
        <f>('ISPs (RV)'!E13)/('ISPs (RV)'!E41)*100</f>
        <v>8.155159894</v>
      </c>
      <c r="F15" s="108">
        <f>('ISPs (RV)'!F13)/('ISPs (RV)'!F41)*100</f>
        <v>8.415016104</v>
      </c>
      <c r="G15" s="108">
        <f>('ISPs (RV)'!G13)/('ISPs (RV)'!G41)*100</f>
        <v>8.944069214</v>
      </c>
      <c r="H15" s="108">
        <f>('ISPs (RV)'!H13)/('ISPs (RV)'!H41)*100</f>
        <v>9.473600241</v>
      </c>
      <c r="I15" s="108">
        <f>('ISPs (RV)'!I13)/('ISPs (RV)'!I41)*100</f>
        <v>9.818416461</v>
      </c>
      <c r="J15" s="108">
        <f>('ISPs (RV)'!J13)/('ISPs (RV)'!J41)*100</f>
        <v>10.47882143</v>
      </c>
      <c r="K15" s="108">
        <f>('ISPs (RV)'!K13)/('ISPs (RV)'!K41)*100</f>
        <v>10.51854255</v>
      </c>
      <c r="L15" s="108"/>
      <c r="M15" s="39"/>
      <c r="N15" s="39"/>
    </row>
    <row r="16" ht="15.75" customHeight="1">
      <c r="A16" s="39" t="s">
        <v>22</v>
      </c>
      <c r="B16" s="108">
        <f>('ISPs (RV)'!B16)/('ISPs (RV)'!B41)*100</f>
        <v>2.719665272</v>
      </c>
      <c r="C16" s="116" t="s">
        <v>10</v>
      </c>
      <c r="D16" s="116"/>
      <c r="E16" s="116"/>
      <c r="F16" s="116"/>
      <c r="G16" s="116"/>
      <c r="H16" s="39"/>
      <c r="I16" s="39"/>
      <c r="J16" s="39"/>
      <c r="K16" s="39"/>
      <c r="L16" s="39"/>
      <c r="M16" s="39"/>
      <c r="N16" s="39"/>
    </row>
    <row r="17" ht="15.75" customHeight="1">
      <c r="A17" s="39" t="s">
        <v>35</v>
      </c>
      <c r="B17" s="108">
        <f>('ISPs (RV)'!B17)/('ISPs (RV)'!B41)*100</f>
        <v>0.1037598326</v>
      </c>
      <c r="C17" s="108">
        <f>('ISPs (RV)'!C17)/('ISPs (RV)'!C41)*100</f>
        <v>1.671783409</v>
      </c>
      <c r="D17" s="108">
        <f>('ISPs (RV)'!D17)/('ISPs (RV)'!D41)*100</f>
        <v>2.416750004</v>
      </c>
      <c r="E17" s="108">
        <f>('ISPs (RV)'!E17)/('ISPs (RV)'!E41)*100</f>
        <v>3.482389991</v>
      </c>
      <c r="F17" s="108">
        <f>('ISPs (RV)'!F17)/('ISPs (RV)'!F41)*100</f>
        <v>4.182988669</v>
      </c>
      <c r="G17" s="108">
        <f>('ISPs (RV)'!G17)/('ISPs (RV)'!G41)*100</f>
        <v>4.27440442</v>
      </c>
      <c r="H17" s="108">
        <f>('ISPs (RV)'!H17)/('ISPs (RV)'!H41)*100</f>
        <v>4.526609949</v>
      </c>
      <c r="I17" s="108">
        <f>('ISPs (RV)'!I17)/('ISPs (RV)'!I41)*100</f>
        <v>4.604865037</v>
      </c>
      <c r="J17" s="108">
        <f>('ISPs (RV)'!J17)/('ISPs (RV)'!J41)*100</f>
        <v>4.707142857</v>
      </c>
      <c r="K17" s="108">
        <f>('ISPs (RV)'!K17)/('ISPs (RV)'!K41)*100</f>
        <v>4.732403503</v>
      </c>
      <c r="L17" s="108"/>
      <c r="M17" s="39"/>
      <c r="N17" s="39"/>
    </row>
    <row r="18" ht="16.5" customHeight="1">
      <c r="A18" s="39" t="s">
        <v>30</v>
      </c>
      <c r="B18" s="116"/>
      <c r="C18" s="108">
        <f>('ISPs (RV)'!C18)/('ISPs (RV)'!C41)*100</f>
        <v>0.07777777778</v>
      </c>
      <c r="D18" s="108">
        <f>('ISPs (RV)'!D18)/('ISPs (RV)'!D41)*100</f>
        <v>0.4928571429</v>
      </c>
      <c r="E18" s="108">
        <f>('ISPs (RV)'!E18)/('ISPs (RV)'!E41)*100</f>
        <v>2.358580645</v>
      </c>
      <c r="F18" s="108">
        <f>('ISPs (RV)'!F18)/('ISPs (RV)'!F41)*100</f>
        <v>2.556645</v>
      </c>
      <c r="G18" s="108">
        <f>('ISPs (RV)'!G18)/('ISPs (RV)'!G41)*100</f>
        <v>2.367732139</v>
      </c>
      <c r="H18" s="108">
        <f>('ISPs (RV)'!H18)/('ISPs (RV)'!H41)*100</f>
        <v>2.512786885</v>
      </c>
      <c r="I18" s="108">
        <f>('ISPs (RV)'!I18)/('ISPs (RV)'!I41)*100</f>
        <v>2.497530864</v>
      </c>
      <c r="J18" s="108">
        <f>('ISPs (RV)'!J18)/('ISPs (RV)'!J41)*100</f>
        <v>2.471428571</v>
      </c>
      <c r="K18" s="108">
        <f>('ISPs (RV)'!K18)/('ISPs (RV)'!K41)*100</f>
        <v>2.280246513</v>
      </c>
      <c r="L18" s="108"/>
      <c r="M18" s="39"/>
      <c r="N18" s="39"/>
    </row>
    <row r="19" ht="15.75" customHeight="1">
      <c r="A19" s="39" t="s">
        <v>21</v>
      </c>
      <c r="B19" s="108">
        <f>('ISPs (RV)'!B19)/('ISPs (RV)'!B41)*100</f>
        <v>0.7531380753</v>
      </c>
      <c r="C19" s="108">
        <f>('ISPs (RV)'!C19)/('ISPs (RV)'!C41)*100</f>
        <v>1.377379979</v>
      </c>
      <c r="D19" s="108">
        <f>('ISPs (RV)'!D19)/('ISPs (RV)'!D41)*100</f>
        <v>1.217074472</v>
      </c>
      <c r="E19" s="108">
        <f>('ISPs (RV)'!E19)/('ISPs (RV)'!E41)*100</f>
        <v>1.448624137</v>
      </c>
      <c r="F19" s="108">
        <f>('ISPs (RV)'!F19)/('ISPs (RV)'!F41)*100</f>
        <v>1.698007526</v>
      </c>
      <c r="G19" s="108">
        <f>('ISPs (RV)'!G19)/('ISPs (RV)'!G41)*100</f>
        <v>1.731968072</v>
      </c>
      <c r="H19" s="108">
        <f>('ISPs (RV)'!H19)/('ISPs (RV)'!H41)*100</f>
        <v>1.783392984</v>
      </c>
      <c r="I19" s="108">
        <f>('ISPs (RV)'!I19)/('ISPs (RV)'!I41)*100</f>
        <v>1.727899782</v>
      </c>
      <c r="J19" s="108">
        <f>('ISPs (RV)'!J19)/('ISPs (RV)'!J41)*100</f>
        <v>1.682771619</v>
      </c>
      <c r="K19" s="108">
        <f>('ISPs (RV)'!K19)/('ISPs (RV)'!K41)*100</f>
        <v>1.7979241</v>
      </c>
      <c r="L19" s="108"/>
      <c r="M19" s="39"/>
      <c r="N19" s="39"/>
    </row>
    <row r="20" ht="15.75" customHeight="1">
      <c r="A20" s="39" t="s">
        <v>25</v>
      </c>
      <c r="B20" s="108">
        <f>('ISPs (RV)'!B21)/('ISPs (RV)'!B41)*100</f>
        <v>0.5857740586</v>
      </c>
      <c r="C20" s="108">
        <f>('ISPs (RV)'!C21)/('ISPs (RV)'!C41)*100</f>
        <v>1.155555556</v>
      </c>
      <c r="D20" s="108">
        <f>('ISPs (RV)'!D21)/('ISPs (RV)'!D41)*100</f>
        <v>1.119047619</v>
      </c>
      <c r="E20" s="108">
        <f>('ISPs (RV)'!E21)/('ISPs (RV)'!E41)*100</f>
        <v>1.369354839</v>
      </c>
      <c r="F20" s="108">
        <f>('ISPs (RV)'!F21)/('ISPs (RV)'!F41)*100</f>
        <v>1.411764706</v>
      </c>
      <c r="G20" s="108">
        <f>('ISPs (RV)'!G21)/('ISPs (RV)'!G41)*100</f>
        <v>1.423611111</v>
      </c>
      <c r="H20" s="108">
        <f>('ISPs (RV)'!H21)/('ISPs (RV)'!H41)*100</f>
        <v>1.443934426</v>
      </c>
      <c r="I20" s="108">
        <f>('ISPs (RV)'!I21)/('ISPs (RV)'!I41)*100</f>
        <v>1.45308642</v>
      </c>
      <c r="J20" s="108">
        <f>('ISPs (RV)'!J21)/('ISPs (RV)'!J41)*100</f>
        <v>1.529761905</v>
      </c>
      <c r="K20" s="108">
        <f>('ISPs (RV)'!K21)/('ISPs (RV)'!K41)*100</f>
        <v>1.514758352</v>
      </c>
      <c r="L20" s="108"/>
      <c r="M20" s="39"/>
      <c r="N20" s="39"/>
    </row>
    <row r="21" ht="15.75" customHeight="1">
      <c r="A21" s="39" t="s">
        <v>81</v>
      </c>
      <c r="B21" s="39"/>
      <c r="C21" s="108">
        <f>('ISPs (RV)'!C20)/('ISPs (RV)'!C41)*100</f>
        <v>0.6666666667</v>
      </c>
      <c r="D21" s="108">
        <f>('ISPs (RV)'!D20)/('ISPs (RV)'!D41)*100</f>
        <v>0.4285714286</v>
      </c>
      <c r="E21" s="108">
        <f>('ISPs (RV)'!E20)/('ISPs (RV)'!E41)*100</f>
        <v>0.7258064516</v>
      </c>
      <c r="F21" s="108">
        <f>('ISPs (RV)'!F20)/('ISPs (RV)'!F41)*100</f>
        <v>0.9926470588</v>
      </c>
      <c r="G21" s="108">
        <f>('ISPs (RV)'!G20)/('ISPs (RV)'!G41)*100</f>
        <v>1.145833333</v>
      </c>
      <c r="H21" s="108">
        <f>('ISPs (RV)'!H20)/('ISPs (RV)'!H41)*100</f>
        <v>1.278688525</v>
      </c>
      <c r="I21" s="108">
        <f>('ISPs (RV)'!I20)/('ISPs (RV)'!I41)*100</f>
        <v>1.388888889</v>
      </c>
      <c r="J21" s="108">
        <f>('ISPs (RV)'!J20)/('ISPs (RV)'!J41)*100</f>
        <v>1.607142857</v>
      </c>
      <c r="K21" s="108">
        <f>('ISPs (RV)'!K20)/('ISPs (RV)'!K41)*100</f>
        <v>1.621796951</v>
      </c>
      <c r="L21" s="108"/>
      <c r="M21" s="39"/>
      <c r="N21" s="39"/>
    </row>
    <row r="22" ht="15.75" customHeight="1">
      <c r="A22" s="39" t="s">
        <v>82</v>
      </c>
      <c r="B22" s="116"/>
      <c r="C22" s="116"/>
      <c r="D22" s="116"/>
      <c r="E22" s="116"/>
      <c r="F22" s="116"/>
      <c r="G22" s="108">
        <f>('ISPs (RV)'!G22)/('ISPs (RV)'!G41)*100</f>
        <v>0.8</v>
      </c>
      <c r="H22" s="108">
        <f>('ISPs (RV)'!H22)/('ISPs (RV)'!H41)*100</f>
        <v>0.9442622951</v>
      </c>
      <c r="I22" s="108">
        <f>('ISPs (RV)'!I22)/('ISPs (RV)'!I41)*100</f>
        <v>1.22962963</v>
      </c>
      <c r="J22" s="108">
        <f>('ISPs (RV)'!J22)/('ISPs (RV)'!J41)*100</f>
        <v>1.385714286</v>
      </c>
      <c r="K22" s="108">
        <f>('ISPs (RV)'!K22)/('ISPs (RV)'!K41)*100</f>
        <v>1.336360688</v>
      </c>
      <c r="L22" s="108"/>
      <c r="M22" s="39"/>
      <c r="N22" s="39"/>
    </row>
    <row r="23" ht="15.75" customHeight="1">
      <c r="A23" s="39" t="s">
        <v>37</v>
      </c>
      <c r="B23" s="116"/>
      <c r="C23" s="108">
        <f>('ISPs (RV)'!C23)/('ISPs (RV)'!C41)*100</f>
        <v>1.655555556</v>
      </c>
      <c r="D23" s="108">
        <f>('ISPs (RV)'!D23)/('ISPs (RV)'!D41)*100</f>
        <v>1.261904762</v>
      </c>
      <c r="E23" s="108">
        <f>('ISPs (RV)'!E23)/('ISPs (RV)'!E41)*100</f>
        <v>0.7435483871</v>
      </c>
      <c r="F23" s="108">
        <f>('ISPs (RV)'!F23)/('ISPs (RV)'!F41)*100</f>
        <v>0.5852941176</v>
      </c>
      <c r="G23" s="108">
        <f>('ISPs (RV)'!G23)/('ISPs (RV)'!G41)*100</f>
        <v>0.5138888889</v>
      </c>
      <c r="H23" s="108">
        <f>('ISPs (RV)'!H23)/('ISPs (RV)'!H41)*100</f>
        <v>0.5481967213</v>
      </c>
      <c r="I23" s="108">
        <f>('ISPs (RV)'!I23)/('ISPs (RV)'!I41)*100</f>
        <v>0.6395061728</v>
      </c>
      <c r="J23" s="108">
        <f>('ISPs (RV)'!J23)/('ISPs (RV)'!J41)*100</f>
        <v>0.6166666667</v>
      </c>
      <c r="K23" s="108">
        <f>('ISPs (RV)'!K23)/('ISPs (RV)'!K41)*100</f>
        <v>0.5092442426</v>
      </c>
      <c r="L23" s="108"/>
      <c r="M23" s="39"/>
      <c r="N23" s="39"/>
    </row>
    <row r="24" ht="15.75" customHeight="1">
      <c r="A24" s="39" t="s">
        <v>84</v>
      </c>
      <c r="B24" s="116"/>
      <c r="C24" s="116"/>
      <c r="D24" s="108">
        <f>('ISPs (RV)'!D24)/('ISPs (RV)'!D41)*100</f>
        <v>0.1428571429</v>
      </c>
      <c r="E24" s="108">
        <f>('ISPs (RV)'!E24)/('ISPs (RV)'!E41)*100</f>
        <v>0.1451612903</v>
      </c>
      <c r="F24" s="108">
        <f>('ISPs (RV)'!F24)/('ISPs (RV)'!F41)*100</f>
        <v>0.1796705882</v>
      </c>
      <c r="G24" s="108">
        <f>('ISPs (RV)'!G24)/('ISPs (RV)'!G41)*100</f>
        <v>0.1798333333</v>
      </c>
      <c r="H24" s="108">
        <f>('ISPs (RV)'!H24)/('ISPs (RV)'!H41)*100</f>
        <v>0.1809836066</v>
      </c>
      <c r="I24" s="108">
        <f>('ISPs (RV)'!I24)/('ISPs (RV)'!I41)*100</f>
        <v>0.1811654321</v>
      </c>
      <c r="J24" s="108">
        <f>('ISPs (RV)'!J24)/('ISPs (RV)'!J41)*100</f>
        <v>0.1935593333</v>
      </c>
      <c r="K24" s="108">
        <f>('ISPs (RV)'!K24)/('ISPs (RV)'!K41)*100</f>
        <v>0.1893177641</v>
      </c>
      <c r="L24" s="108"/>
      <c r="M24" s="39"/>
      <c r="N24" s="39"/>
    </row>
    <row r="25" ht="15.75" customHeight="1">
      <c r="A25" s="39" t="s">
        <v>85</v>
      </c>
      <c r="B25" s="116"/>
      <c r="C25" s="116"/>
      <c r="D25" s="108">
        <f>('ISPs (RV)'!D25)/('ISPs (RV)'!D41)*100</f>
        <v>0.06</v>
      </c>
      <c r="E25" s="108">
        <f>('ISPs (RV)'!E25)/('ISPs (RV)'!E41)*100</f>
        <v>0.06029032258</v>
      </c>
      <c r="F25" s="108">
        <f>('ISPs (RV)'!F25)/('ISPs (RV)'!F41)*100</f>
        <v>0.07473529412</v>
      </c>
      <c r="G25" s="108">
        <f>('ISPs (RV)'!G25)/('ISPs (RV)'!G41)*100</f>
        <v>0.07875</v>
      </c>
      <c r="H25" s="108">
        <f>('ISPs (RV)'!H25)/('ISPs (RV)'!H41)*100</f>
        <v>0.06995409836</v>
      </c>
      <c r="I25" s="108">
        <f>('ISPs (RV)'!I25)/('ISPs (RV)'!I41)*100</f>
        <v>0.06481481481</v>
      </c>
      <c r="J25" s="108">
        <f>('ISPs (RV)'!J25)/('ISPs (RV)'!J41)*100</f>
        <v>0.08571428571</v>
      </c>
      <c r="K25" s="108">
        <f>('ISPs (RV)'!K25)/('ISPs (RV)'!K41)*100</f>
        <v>0.07406206076</v>
      </c>
      <c r="L25" s="1"/>
      <c r="M25" s="1"/>
      <c r="N25" s="1"/>
    </row>
    <row r="26" ht="15.75" customHeight="1">
      <c r="A26" s="39" t="s">
        <v>86</v>
      </c>
      <c r="B26" s="108">
        <f>('ISPs (RV)'!B26)/('ISPs (RV)'!B41)*100</f>
        <v>12.05020921</v>
      </c>
      <c r="C26" s="108">
        <f>('ISPs (RV)'!C26)/('ISPs (RV)'!C41)*100</f>
        <v>3.833333333</v>
      </c>
      <c r="D26" s="108">
        <f>('ISPs (RV)'!D26)/('ISPs (RV)'!D41)*100</f>
        <v>2.857142857</v>
      </c>
      <c r="E26" s="116"/>
      <c r="F26" s="39"/>
      <c r="G26" s="116"/>
      <c r="H26" s="39"/>
      <c r="I26" s="39"/>
      <c r="J26" s="39"/>
      <c r="K26" s="39"/>
      <c r="L26" s="1"/>
      <c r="M26" s="1"/>
      <c r="N26" s="1"/>
    </row>
    <row r="27" ht="15.75" customHeight="1">
      <c r="A27" s="39" t="s">
        <v>87</v>
      </c>
      <c r="B27" s="108">
        <f>('ISPs (RV)'!B27)/('ISPs (RV)'!B41)*100</f>
        <v>0.2092050209</v>
      </c>
      <c r="C27" s="108">
        <f>('ISPs (RV)'!C27)/('ISPs (RV)'!C41)*100</f>
        <v>0.1388888889</v>
      </c>
      <c r="D27" s="108">
        <f>('ISPs (RV)'!D27)/('ISPs (RV)'!D41)*100</f>
        <v>0.1666666667</v>
      </c>
      <c r="E27" s="108">
        <f>('ISPs (RV)'!E27)/('ISPs (RV)'!E41)*100</f>
        <v>0.06935483871</v>
      </c>
      <c r="F27" s="116"/>
      <c r="G27" s="116"/>
      <c r="H27" s="39"/>
      <c r="I27" s="39"/>
      <c r="J27" s="39"/>
      <c r="K27" s="39"/>
      <c r="L27" s="1"/>
      <c r="M27" s="1"/>
      <c r="N27" s="1"/>
    </row>
    <row r="28" ht="15.75" customHeight="1">
      <c r="A28" s="39" t="s">
        <v>88</v>
      </c>
      <c r="B28" s="116"/>
      <c r="C28" s="108">
        <f>('ISPs (RV)'!C28)/('ISPs (RV)'!C41)*100</f>
        <v>3.333333333</v>
      </c>
      <c r="D28" s="108">
        <f>('ISPs (RV)'!D28)/('ISPs (RV)'!D41)*100</f>
        <v>0.3428571429</v>
      </c>
      <c r="E28" s="116"/>
      <c r="F28" s="116"/>
      <c r="G28" s="116"/>
      <c r="H28" s="39"/>
      <c r="I28" s="39"/>
      <c r="J28" s="39"/>
      <c r="K28" s="39"/>
      <c r="L28" s="1"/>
      <c r="M28" s="1"/>
      <c r="N28" s="1"/>
    </row>
    <row r="29" ht="15.75" customHeight="1">
      <c r="A29" s="39" t="s">
        <v>89</v>
      </c>
      <c r="B29" s="116"/>
      <c r="C29" s="108">
        <f>('ISPs (RV)'!C29)/('ISPs (RV)'!C41)*100</f>
        <v>2.211111111</v>
      </c>
      <c r="D29" s="108">
        <f>('ISPs (RV)'!D29)/('ISPs (RV)'!D41)*100</f>
        <v>0.580952381</v>
      </c>
      <c r="E29" s="108">
        <f>('ISPs (RV)'!E29)/('ISPs (RV)'!E41)*100</f>
        <v>0.1258064516</v>
      </c>
      <c r="F29" s="116"/>
      <c r="G29" s="116"/>
      <c r="H29" s="39"/>
      <c r="I29" s="39"/>
      <c r="J29" s="39"/>
      <c r="K29" s="39"/>
      <c r="L29" s="1"/>
      <c r="M29" s="1"/>
      <c r="N29" s="1"/>
    </row>
    <row r="30" ht="15.75" customHeight="1">
      <c r="A30" s="39" t="s">
        <v>90</v>
      </c>
      <c r="B30" s="108">
        <f>('ISPs (RV)'!B30)/('ISPs (RV)'!B41)*100</f>
        <v>6.150627615</v>
      </c>
      <c r="C30" s="116" t="s">
        <v>91</v>
      </c>
      <c r="D30" s="116"/>
      <c r="E30" s="116"/>
      <c r="F30" s="116"/>
      <c r="G30" s="116"/>
      <c r="H30" s="39"/>
      <c r="I30" s="39"/>
      <c r="J30" s="39"/>
      <c r="K30" s="39"/>
      <c r="L30" s="1"/>
      <c r="M30" s="1"/>
      <c r="N30" s="1"/>
    </row>
    <row r="31" ht="15.75" customHeight="1">
      <c r="A31" s="39" t="s">
        <v>92</v>
      </c>
      <c r="B31" s="116"/>
      <c r="C31" s="116"/>
      <c r="D31" s="116"/>
      <c r="E31" s="108">
        <f>('ISPs (RV)'!E31)/('ISPs (RV)'!E41)*100</f>
        <v>0.01290322581</v>
      </c>
      <c r="F31" s="116"/>
      <c r="G31" s="116"/>
      <c r="H31" s="39"/>
      <c r="I31" s="39"/>
      <c r="J31" s="39"/>
      <c r="K31" s="39"/>
      <c r="L31" s="1"/>
      <c r="M31" s="1"/>
      <c r="N31" s="1"/>
    </row>
    <row r="32" ht="15.75" customHeight="1">
      <c r="A32" s="39" t="s">
        <v>93</v>
      </c>
      <c r="B32" s="116"/>
      <c r="C32" s="108">
        <f>('ISPs (RV)'!C32)/('ISPs (RV)'!C41)*100</f>
        <v>2.583333333</v>
      </c>
      <c r="D32" s="108">
        <f>('ISPs (RV)'!D32)/('ISPs (RV)'!D41)*100</f>
        <v>3.092857143</v>
      </c>
      <c r="E32" s="116"/>
      <c r="F32" s="116"/>
      <c r="G32" s="116"/>
      <c r="H32" s="39"/>
      <c r="I32" s="39"/>
      <c r="J32" s="39"/>
      <c r="K32" s="39"/>
      <c r="L32" s="1"/>
      <c r="M32" s="1"/>
      <c r="N32" s="1"/>
    </row>
    <row r="33" ht="15.75" customHeight="1">
      <c r="A33" s="39" t="s">
        <v>94</v>
      </c>
      <c r="B33" s="116"/>
      <c r="C33" s="108">
        <f>('ISPs (RV)'!C33)/('ISPs (RV)'!C41)*100</f>
        <v>3.372222222</v>
      </c>
      <c r="D33" s="116" t="s">
        <v>95</v>
      </c>
      <c r="E33" s="116"/>
      <c r="F33" s="116"/>
      <c r="G33" s="116"/>
      <c r="H33" s="39"/>
      <c r="I33" s="39"/>
      <c r="J33" s="39"/>
      <c r="K33" s="39"/>
      <c r="L33" s="1"/>
      <c r="M33" s="1"/>
      <c r="N33" s="1"/>
    </row>
    <row r="34" ht="15.75" customHeight="1">
      <c r="A34" s="39" t="s">
        <v>96</v>
      </c>
      <c r="B34" s="108">
        <f>('ISPs (RV)'!B34)/('ISPs (RV)'!B41)*100</f>
        <v>7.238493724</v>
      </c>
      <c r="C34" s="116" t="s">
        <v>97</v>
      </c>
      <c r="D34" s="116"/>
      <c r="E34" s="116"/>
      <c r="F34" s="116"/>
      <c r="G34" s="116"/>
      <c r="H34" s="39"/>
      <c r="I34" s="39"/>
      <c r="J34" s="39"/>
      <c r="K34" s="39"/>
      <c r="L34" s="1"/>
      <c r="M34" s="1"/>
      <c r="N34" s="1"/>
    </row>
    <row r="35" ht="15.75" customHeight="1">
      <c r="A35" s="39" t="s">
        <v>169</v>
      </c>
      <c r="B35" s="108">
        <f>('ISPs (RV)'!B35)/('ISPs (RV)'!B41)*100</f>
        <v>0.3347280335</v>
      </c>
      <c r="C35" s="108">
        <f>('ISPs (RV)'!C35)/('ISPs (RV)'!C41)*100</f>
        <v>0.3555555556</v>
      </c>
      <c r="D35" s="116"/>
      <c r="E35" s="116"/>
      <c r="F35" s="116"/>
      <c r="G35" s="116"/>
      <c r="H35" s="39"/>
      <c r="I35" s="39"/>
      <c r="J35" s="39"/>
      <c r="K35" s="39"/>
      <c r="L35" s="1"/>
      <c r="M35" s="1"/>
      <c r="N35" s="1"/>
    </row>
    <row r="36" ht="15.75" customHeight="1">
      <c r="A36" s="39" t="s">
        <v>99</v>
      </c>
      <c r="B36" s="116"/>
      <c r="C36" s="108">
        <f>('ISPs (RV)'!C36)/('ISPs (RV)'!C41)*100</f>
        <v>0.02777777778</v>
      </c>
      <c r="D36" s="116" t="s">
        <v>100</v>
      </c>
      <c r="E36" s="116"/>
      <c r="F36" s="116"/>
      <c r="G36" s="116"/>
      <c r="H36" s="39"/>
      <c r="I36" s="39"/>
      <c r="J36" s="39"/>
      <c r="K36" s="39"/>
      <c r="L36" s="1"/>
      <c r="M36" s="1"/>
      <c r="N36" s="1"/>
    </row>
    <row r="37" ht="15.75" customHeight="1">
      <c r="A37" s="39" t="s">
        <v>101</v>
      </c>
      <c r="B37" s="108">
        <f>('ISPs (RV)'!B37)/('ISPs (RV)'!B41)*100</f>
        <v>6.276150628</v>
      </c>
      <c r="C37" s="116" t="s">
        <v>102</v>
      </c>
      <c r="D37" s="116"/>
      <c r="E37" s="116"/>
      <c r="F37" s="116"/>
      <c r="G37" s="116"/>
      <c r="H37" s="39"/>
      <c r="I37" s="39"/>
      <c r="J37" s="39"/>
      <c r="K37" s="39"/>
      <c r="L37" s="1"/>
      <c r="M37" s="1"/>
      <c r="N37" s="1"/>
    </row>
    <row r="38" ht="15.75" customHeight="1">
      <c r="A38" s="39"/>
      <c r="B38" s="116"/>
      <c r="C38" s="116"/>
      <c r="D38" s="116"/>
      <c r="E38" s="116"/>
      <c r="F38" s="116"/>
      <c r="G38" s="116"/>
      <c r="H38" s="39"/>
      <c r="I38" s="39"/>
      <c r="J38" s="39"/>
      <c r="K38" s="39"/>
      <c r="L38" s="1"/>
      <c r="M38" s="1"/>
      <c r="N38" s="1"/>
    </row>
    <row r="39" ht="15.75" customHeight="1">
      <c r="A39" s="39"/>
      <c r="B39" s="116"/>
      <c r="C39" s="116"/>
      <c r="D39" s="116"/>
      <c r="E39" s="116"/>
      <c r="F39" s="116"/>
      <c r="G39" s="116"/>
      <c r="H39" s="39"/>
      <c r="I39" s="39"/>
      <c r="J39" s="39"/>
      <c r="K39" s="39"/>
      <c r="L39" s="1"/>
      <c r="M39" s="1"/>
      <c r="N39" s="1"/>
    </row>
    <row r="40" ht="15.75" customHeight="1">
      <c r="A40" s="39"/>
      <c r="B40" s="116"/>
      <c r="C40" s="116"/>
      <c r="D40" s="116"/>
      <c r="E40" s="116"/>
      <c r="F40" s="116"/>
      <c r="G40" s="116"/>
      <c r="H40" s="39"/>
      <c r="I40" s="39"/>
      <c r="J40" s="39"/>
      <c r="K40" s="39"/>
      <c r="L40" s="1"/>
      <c r="M40" s="1"/>
      <c r="N40" s="1"/>
    </row>
    <row r="41" ht="15.75" customHeight="1">
      <c r="A41" s="5" t="s">
        <v>33</v>
      </c>
      <c r="B41" s="180">
        <f>'ISPs (RV)'!B41</f>
        <v>239</v>
      </c>
      <c r="C41" s="180">
        <f>'ISPs (RV)'!C41</f>
        <v>1800</v>
      </c>
      <c r="D41" s="180">
        <f>'ISPs (RV)'!D41</f>
        <v>4200</v>
      </c>
      <c r="E41" s="180">
        <f>'ISPs (RV)'!E41</f>
        <v>6200</v>
      </c>
      <c r="F41" s="180">
        <f>'ISPs (RV)'!F41</f>
        <v>6800</v>
      </c>
      <c r="G41" s="180">
        <f>'ISPs (RV)'!G41</f>
        <v>7200</v>
      </c>
      <c r="H41" s="180">
        <f>'ISPs (RV)'!H41</f>
        <v>7625</v>
      </c>
      <c r="I41" s="180">
        <f>'ISPs (RV)'!I41</f>
        <v>8100</v>
      </c>
      <c r="J41" s="180">
        <f>'ISPs (RV)'!J41</f>
        <v>8400</v>
      </c>
      <c r="K41" s="180">
        <f>'ISPs (RV)'!K41</f>
        <v>9249</v>
      </c>
      <c r="L41" s="5"/>
      <c r="M41" s="5"/>
      <c r="N41" s="5"/>
    </row>
    <row r="42" ht="15.75" customHeight="1">
      <c r="A42" s="5" t="s">
        <v>34</v>
      </c>
      <c r="B42" s="103">
        <f>SUM(B3+B15+B26+B34)</f>
        <v>57.94979079</v>
      </c>
      <c r="C42" s="103">
        <f t="shared" ref="C42:E42" si="1">SUM(C3+C10+C11+C15)</f>
        <v>38.71146987</v>
      </c>
      <c r="D42" s="103">
        <f t="shared" si="1"/>
        <v>50.71394032</v>
      </c>
      <c r="E42" s="103">
        <f t="shared" si="1"/>
        <v>51.17072598</v>
      </c>
      <c r="F42" s="103">
        <f t="shared" ref="F42:I42" si="2">SUM(F3+F10+F11+F13)</f>
        <v>57.74038303</v>
      </c>
      <c r="G42" s="103">
        <f t="shared" si="2"/>
        <v>58.48844336</v>
      </c>
      <c r="H42" s="103">
        <f t="shared" si="2"/>
        <v>58.81775608</v>
      </c>
      <c r="I42" s="103">
        <f t="shared" si="2"/>
        <v>60.53113111</v>
      </c>
      <c r="J42" s="103">
        <f t="shared" ref="J42:K42" si="3">SUM(J3+J10+J11+J15)</f>
        <v>62.32405952</v>
      </c>
      <c r="K42" s="103">
        <f t="shared" si="3"/>
        <v>60.97389988</v>
      </c>
      <c r="L42" s="1"/>
      <c r="M42" s="1"/>
      <c r="N42" s="1"/>
    </row>
    <row r="43" ht="15.75" customHeight="1">
      <c r="A43" s="5" t="s">
        <v>38</v>
      </c>
      <c r="B43" s="103">
        <f t="shared" ref="B43:K43" si="4">SUMSQ(B3,B6:B37)</f>
        <v>1339.834999</v>
      </c>
      <c r="C43" s="103">
        <f t="shared" si="4"/>
        <v>536.4359417</v>
      </c>
      <c r="D43" s="103">
        <f t="shared" si="4"/>
        <v>826.8610153</v>
      </c>
      <c r="E43" s="103">
        <f t="shared" si="4"/>
        <v>809.1489854</v>
      </c>
      <c r="F43" s="103">
        <f t="shared" si="4"/>
        <v>1023.260813</v>
      </c>
      <c r="G43" s="103">
        <f t="shared" si="4"/>
        <v>1054.835017</v>
      </c>
      <c r="H43" s="103">
        <f t="shared" si="4"/>
        <v>1072.054795</v>
      </c>
      <c r="I43" s="103">
        <f t="shared" si="4"/>
        <v>1131.155562</v>
      </c>
      <c r="J43" s="103">
        <f t="shared" si="4"/>
        <v>1208.285374</v>
      </c>
      <c r="K43" s="103">
        <f t="shared" si="4"/>
        <v>1151.504455</v>
      </c>
      <c r="L43" s="1"/>
      <c r="M43" s="1"/>
      <c r="N43" s="1"/>
    </row>
    <row r="44" ht="15.75" customHeight="1">
      <c r="A44" s="87" t="s">
        <v>62</v>
      </c>
      <c r="B44" s="88">
        <f>SUM(B4+B15+B26+B34)</f>
        <v>53.13807531</v>
      </c>
      <c r="C44" s="88">
        <f t="shared" ref="C44:E44" si="5">SUM(C4+C15+C10+C11)</f>
        <v>35.18924765</v>
      </c>
      <c r="D44" s="88">
        <f t="shared" si="5"/>
        <v>47.87822604</v>
      </c>
      <c r="E44" s="88">
        <f t="shared" si="5"/>
        <v>45.25620985</v>
      </c>
      <c r="F44" s="88">
        <f t="shared" ref="F44:J44" si="6">SUM(F4+F13+F10+F11)</f>
        <v>51.21538303</v>
      </c>
      <c r="G44" s="88">
        <f t="shared" si="6"/>
        <v>51.83011002</v>
      </c>
      <c r="H44" s="88">
        <f t="shared" si="6"/>
        <v>52.10476991</v>
      </c>
      <c r="I44" s="88">
        <f t="shared" si="6"/>
        <v>53.70501706</v>
      </c>
      <c r="J44" s="88">
        <f t="shared" si="6"/>
        <v>55.01071429</v>
      </c>
      <c r="K44" s="89" t="s">
        <v>64</v>
      </c>
      <c r="L44" s="73"/>
      <c r="M44" s="73"/>
      <c r="N44" s="73"/>
    </row>
    <row r="45" ht="15.75" customHeight="1">
      <c r="A45" s="87" t="s">
        <v>65</v>
      </c>
      <c r="B45" s="88">
        <f t="shared" ref="B45:J45" si="7">SUMSQ(B4:B37)</f>
        <v>1058.581169</v>
      </c>
      <c r="C45" s="88">
        <f t="shared" si="7"/>
        <v>437.4223615</v>
      </c>
      <c r="D45" s="88">
        <f t="shared" si="7"/>
        <v>715.9305731</v>
      </c>
      <c r="E45" s="88">
        <f t="shared" si="7"/>
        <v>643.4264249</v>
      </c>
      <c r="F45" s="88">
        <f t="shared" si="7"/>
        <v>822.16238</v>
      </c>
      <c r="G45" s="88">
        <f t="shared" si="7"/>
        <v>847.3130322</v>
      </c>
      <c r="H45" s="88">
        <f t="shared" si="7"/>
        <v>864.9008959</v>
      </c>
      <c r="I45" s="88">
        <f t="shared" si="7"/>
        <v>917.3380732</v>
      </c>
      <c r="J45" s="88">
        <f t="shared" si="7"/>
        <v>975.2139459</v>
      </c>
      <c r="K45" s="89" t="s">
        <v>64</v>
      </c>
      <c r="L45" s="73"/>
      <c r="M45" s="73"/>
      <c r="N45" s="73"/>
    </row>
    <row r="46" ht="15.75" customHeight="1">
      <c r="A46" s="1"/>
      <c r="B46" s="1"/>
      <c r="C46" s="1"/>
      <c r="D46" s="1"/>
      <c r="E46" s="1"/>
      <c r="F46" s="1"/>
      <c r="G46" s="1"/>
      <c r="H46" s="1"/>
      <c r="I46" s="1"/>
      <c r="J46" s="1"/>
      <c r="K46" s="1"/>
      <c r="L46" s="1"/>
      <c r="M46" s="1"/>
      <c r="N46" s="1"/>
    </row>
    <row r="47" ht="15.75" customHeight="1">
      <c r="A47" s="1"/>
      <c r="B47" s="78"/>
      <c r="C47" s="1"/>
      <c r="D47" s="1"/>
      <c r="E47" s="1"/>
      <c r="F47" s="1"/>
      <c r="G47" s="1"/>
      <c r="H47" s="1"/>
      <c r="I47" s="1"/>
      <c r="J47" s="1"/>
      <c r="K47" s="1"/>
      <c r="L47" s="1"/>
      <c r="M47" s="1"/>
      <c r="N47" s="1"/>
    </row>
    <row r="48" ht="15.75" customHeight="1">
      <c r="A48" s="1"/>
      <c r="B48" s="1"/>
      <c r="C48" s="1"/>
      <c r="D48" s="1"/>
      <c r="E48" s="1"/>
      <c r="F48" s="1"/>
      <c r="G48" s="1"/>
      <c r="H48" s="1"/>
      <c r="I48" s="1"/>
      <c r="J48" s="1"/>
      <c r="K48" s="1"/>
      <c r="L48" s="1"/>
      <c r="M48" s="1"/>
      <c r="N48" s="1"/>
    </row>
    <row r="49" ht="15.75" customHeight="1">
      <c r="A49" s="5"/>
      <c r="B49" s="1"/>
      <c r="C49" s="1"/>
      <c r="D49" s="1"/>
      <c r="E49" s="1"/>
      <c r="F49" s="1"/>
      <c r="G49" s="1"/>
      <c r="H49" s="1"/>
      <c r="I49" s="1"/>
      <c r="J49" s="1"/>
      <c r="K49" s="1"/>
      <c r="L49" s="1"/>
      <c r="M49" s="1"/>
      <c r="N49" s="1"/>
    </row>
  </sheetData>
  <mergeCells count="1">
    <mergeCell ref="B1:N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topLeftCell="B1" activePane="topRight" state="frozen"/>
      <selection activeCell="C2" sqref="C2" pane="topRight"/>
    </sheetView>
  </sheetViews>
  <sheetFormatPr customHeight="1" defaultColWidth="17.29" defaultRowHeight="15.0"/>
  <cols>
    <col customWidth="1" min="1" max="1" width="22.43"/>
    <col customWidth="1" min="2" max="2" width="8.57"/>
    <col customWidth="1" min="3" max="3" width="13.0"/>
    <col customWidth="1" min="4" max="6" width="13.86"/>
    <col customWidth="1" min="7" max="7" width="19.43"/>
    <col customWidth="1" min="8" max="8" width="11.71"/>
    <col customWidth="1" min="9" max="9" width="14.71"/>
    <col customWidth="1" min="10" max="10" width="11.71"/>
    <col customWidth="1" min="11" max="11" width="10.14"/>
    <col customWidth="1" min="12" max="12" width="11.71"/>
    <col customWidth="1" min="13" max="15" width="9.43"/>
  </cols>
  <sheetData>
    <row r="1" ht="18.0" customHeight="1">
      <c r="A1" s="1"/>
      <c r="B1" s="4" t="s">
        <v>104</v>
      </c>
      <c r="N1" s="1"/>
      <c r="O1" s="1"/>
    </row>
    <row r="2" ht="15.75" customHeight="1">
      <c r="A2" s="8"/>
      <c r="B2" s="8">
        <v>1984.0</v>
      </c>
      <c r="C2" s="8">
        <v>1988.0</v>
      </c>
      <c r="D2" s="8">
        <v>1992.0</v>
      </c>
      <c r="E2" s="8">
        <v>1996.0</v>
      </c>
      <c r="F2" s="8">
        <v>2000.0</v>
      </c>
      <c r="G2" s="8">
        <v>2004.0</v>
      </c>
      <c r="H2" s="8">
        <v>2008.0</v>
      </c>
      <c r="I2" s="8">
        <v>2010.0</v>
      </c>
      <c r="J2" s="8">
        <v>2011.0</v>
      </c>
      <c r="K2" s="8">
        <v>2012.0</v>
      </c>
      <c r="L2" s="8">
        <v>2013.0</v>
      </c>
      <c r="M2" s="9">
        <v>2014.0</v>
      </c>
      <c r="N2" s="10">
        <v>2015.0</v>
      </c>
      <c r="O2" s="10"/>
    </row>
    <row r="3" ht="15.75" customHeight="1">
      <c r="A3" s="12" t="s">
        <v>105</v>
      </c>
      <c r="B3" s="119"/>
      <c r="C3" s="119"/>
      <c r="D3" s="119"/>
      <c r="E3" s="119"/>
      <c r="F3" s="119">
        <v>305.0</v>
      </c>
      <c r="G3" s="119">
        <v>856.7</v>
      </c>
      <c r="H3" s="12">
        <v>1380.1</v>
      </c>
      <c r="I3" s="12">
        <v>1718.9</v>
      </c>
      <c r="J3" s="12">
        <v>1874.2</v>
      </c>
      <c r="K3" s="12">
        <v>1937.5</v>
      </c>
      <c r="L3" s="12">
        <v>2103.259</v>
      </c>
      <c r="M3" s="39">
        <f t="shared" ref="M3:N3" si="1">SUM(M4:M5)</f>
        <v>2385.7</v>
      </c>
      <c r="N3" s="39">
        <f t="shared" si="1"/>
        <v>2361.679</v>
      </c>
      <c r="O3" s="39"/>
    </row>
    <row r="4" ht="15.75" customHeight="1">
      <c r="A4" s="120" t="s">
        <v>106</v>
      </c>
      <c r="B4" s="121"/>
      <c r="C4" s="121"/>
      <c r="D4" s="121"/>
      <c r="E4" s="121"/>
      <c r="F4" s="121">
        <v>305.0</v>
      </c>
      <c r="G4" s="121">
        <v>856.7</v>
      </c>
      <c r="H4" s="120">
        <v>1380.1</v>
      </c>
      <c r="I4" s="120">
        <v>1674.0</v>
      </c>
      <c r="J4" s="120">
        <v>1799.2</v>
      </c>
      <c r="K4" s="120">
        <v>1765.5</v>
      </c>
      <c r="L4" s="120">
        <v>1747.059</v>
      </c>
      <c r="M4" s="115">
        <v>1669.9</v>
      </c>
      <c r="N4" s="122">
        <v>1559.284</v>
      </c>
      <c r="O4" s="122"/>
    </row>
    <row r="5" ht="15.75" customHeight="1">
      <c r="A5" s="120" t="s">
        <v>107</v>
      </c>
      <c r="B5" s="121"/>
      <c r="C5" s="121"/>
      <c r="D5" s="121"/>
      <c r="E5" s="121"/>
      <c r="F5" s="121"/>
      <c r="G5" s="121"/>
      <c r="H5" s="120"/>
      <c r="I5" s="120">
        <v>44.9</v>
      </c>
      <c r="J5" s="120">
        <v>75.0</v>
      </c>
      <c r="K5" s="120">
        <v>172.0</v>
      </c>
      <c r="L5" s="120">
        <v>356.2</v>
      </c>
      <c r="M5" s="115">
        <v>715.8</v>
      </c>
      <c r="N5" s="122">
        <v>802.395</v>
      </c>
      <c r="O5" s="122"/>
    </row>
    <row r="6" ht="15.75" customHeight="1">
      <c r="A6" s="12" t="s">
        <v>109</v>
      </c>
      <c r="B6" s="119">
        <v>35.0</v>
      </c>
      <c r="C6" s="119">
        <v>62.5</v>
      </c>
      <c r="D6" s="119">
        <v>164.6</v>
      </c>
      <c r="E6" s="119">
        <v>534.4000000000001</v>
      </c>
      <c r="F6" s="119">
        <v>1190.4</v>
      </c>
      <c r="G6" s="119">
        <v>1574.5</v>
      </c>
      <c r="H6" s="12">
        <v>1977.6000000000001</v>
      </c>
      <c r="I6" s="12">
        <v>2333.6000000000004</v>
      </c>
      <c r="J6" s="12">
        <v>2369.7</v>
      </c>
      <c r="K6" s="12">
        <v>2179.5</v>
      </c>
      <c r="L6" s="12">
        <v>2124.1</v>
      </c>
      <c r="M6" s="80">
        <v>2130.1</v>
      </c>
      <c r="N6" s="1">
        <f>SUM(N7:N8)</f>
        <v>2073.127</v>
      </c>
      <c r="O6" s="1"/>
    </row>
    <row r="7" ht="15.75" customHeight="1">
      <c r="A7" s="120" t="s">
        <v>110</v>
      </c>
      <c r="B7" s="121"/>
      <c r="C7" s="121"/>
      <c r="D7" s="121"/>
      <c r="E7" s="121">
        <v>534.4000000000001</v>
      </c>
      <c r="F7" s="121">
        <v>682.9</v>
      </c>
      <c r="G7" s="121">
        <v>1059.107009605656</v>
      </c>
      <c r="H7" s="120">
        <v>1326.9</v>
      </c>
      <c r="I7" s="120">
        <v>1615.4</v>
      </c>
      <c r="J7" s="120">
        <v>1629.0</v>
      </c>
      <c r="K7" s="120">
        <v>1438.3</v>
      </c>
      <c r="L7" s="120">
        <v>1381.3</v>
      </c>
      <c r="M7" s="115">
        <v>1369.292</v>
      </c>
      <c r="N7" s="47">
        <v>1330.089</v>
      </c>
      <c r="O7" s="73"/>
    </row>
    <row r="8" ht="15.75" customHeight="1">
      <c r="A8" s="120" t="s">
        <v>111</v>
      </c>
      <c r="B8" s="120"/>
      <c r="C8" s="120"/>
      <c r="D8" s="120"/>
      <c r="E8" s="120"/>
      <c r="F8" s="120">
        <v>379.2</v>
      </c>
      <c r="G8" s="120">
        <v>588.2</v>
      </c>
      <c r="H8" s="120">
        <v>650.7</v>
      </c>
      <c r="I8" s="120">
        <v>718.2</v>
      </c>
      <c r="J8" s="120">
        <v>740.7</v>
      </c>
      <c r="K8" s="120">
        <v>741.2</v>
      </c>
      <c r="L8" s="120">
        <v>742.8</v>
      </c>
      <c r="M8" s="115">
        <v>760.812</v>
      </c>
      <c r="N8" s="47">
        <v>743.038</v>
      </c>
      <c r="O8" s="73"/>
    </row>
    <row r="9" ht="15.75" customHeight="1">
      <c r="A9" s="12" t="s">
        <v>112</v>
      </c>
      <c r="B9" s="119"/>
      <c r="C9" s="119"/>
      <c r="D9" s="119"/>
      <c r="E9" s="119">
        <v>92.0</v>
      </c>
      <c r="F9" s="119" t="s">
        <v>113</v>
      </c>
      <c r="G9" s="12"/>
      <c r="H9" s="12"/>
      <c r="I9" s="12"/>
      <c r="J9" s="12"/>
      <c r="K9" s="12"/>
      <c r="L9" s="12"/>
      <c r="M9" s="39"/>
      <c r="N9" s="1"/>
      <c r="O9" s="1"/>
    </row>
    <row r="10" ht="15.75" customHeight="1">
      <c r="A10" s="12" t="s">
        <v>114</v>
      </c>
      <c r="B10" s="119">
        <v>3.9</v>
      </c>
      <c r="C10" s="119">
        <v>6.4</v>
      </c>
      <c r="D10" s="119">
        <v>8.4</v>
      </c>
      <c r="E10" s="119">
        <v>13.2</v>
      </c>
      <c r="F10" s="119">
        <v>18.2</v>
      </c>
      <c r="G10" s="12">
        <v>22.1</v>
      </c>
      <c r="H10" s="12">
        <v>26.3</v>
      </c>
      <c r="I10" s="12" t="s">
        <v>115</v>
      </c>
      <c r="J10" s="12"/>
      <c r="K10" s="12"/>
      <c r="L10" s="12"/>
      <c r="M10" s="39"/>
      <c r="N10" s="1"/>
      <c r="O10" s="1"/>
    </row>
    <row r="11" ht="15.75" customHeight="1">
      <c r="A11" s="12" t="s">
        <v>116</v>
      </c>
      <c r="B11" s="119">
        <v>30.7</v>
      </c>
      <c r="C11" s="119">
        <v>31.8</v>
      </c>
      <c r="D11" s="119">
        <v>28.7</v>
      </c>
      <c r="E11" s="119">
        <v>47.1</v>
      </c>
      <c r="F11" s="119">
        <v>158.9</v>
      </c>
      <c r="G11" s="119" t="s">
        <v>77</v>
      </c>
      <c r="H11" s="12"/>
      <c r="I11" s="12"/>
      <c r="J11" s="12"/>
      <c r="K11" s="12"/>
      <c r="L11" s="12"/>
      <c r="M11" s="39"/>
      <c r="N11" s="1"/>
      <c r="O11" s="1"/>
    </row>
    <row r="12" ht="15.75" customHeight="1">
      <c r="A12" s="12" t="s">
        <v>117</v>
      </c>
      <c r="B12" s="119">
        <v>1.9</v>
      </c>
      <c r="C12" s="119">
        <v>2.9</v>
      </c>
      <c r="D12" s="119">
        <v>6.6</v>
      </c>
      <c r="E12" s="119">
        <v>11.2</v>
      </c>
      <c r="F12" s="119">
        <v>28.4</v>
      </c>
      <c r="G12" s="119" t="s">
        <v>77</v>
      </c>
      <c r="H12" s="12"/>
      <c r="I12" s="12"/>
      <c r="J12" s="12"/>
      <c r="K12" s="12"/>
      <c r="L12" s="12"/>
      <c r="M12" s="39"/>
      <c r="N12" s="1"/>
      <c r="O12" s="1"/>
    </row>
    <row r="13" ht="15.75" customHeight="1">
      <c r="A13" s="12" t="s">
        <v>118</v>
      </c>
      <c r="B13" s="119">
        <v>0.8</v>
      </c>
      <c r="C13" s="119">
        <v>1.1</v>
      </c>
      <c r="D13" s="119">
        <v>6.7</v>
      </c>
      <c r="E13" s="119">
        <v>11.4</v>
      </c>
      <c r="F13" s="119">
        <v>12.0</v>
      </c>
      <c r="G13" s="119" t="s">
        <v>119</v>
      </c>
      <c r="H13" s="12"/>
      <c r="I13" s="12"/>
      <c r="J13" s="12"/>
      <c r="K13" s="12"/>
      <c r="L13" s="12"/>
      <c r="M13" s="39"/>
      <c r="N13" s="1"/>
      <c r="O13" s="1"/>
    </row>
    <row r="14" ht="15.75" customHeight="1">
      <c r="A14" s="12" t="s">
        <v>120</v>
      </c>
      <c r="B14" s="119">
        <v>3.8</v>
      </c>
      <c r="C14" s="119">
        <v>6.2</v>
      </c>
      <c r="D14" s="119">
        <v>8.6</v>
      </c>
      <c r="E14" s="119">
        <v>18.7</v>
      </c>
      <c r="F14" s="119" t="s">
        <v>121</v>
      </c>
      <c r="G14" s="119"/>
      <c r="H14" s="12"/>
      <c r="I14" s="12"/>
      <c r="J14" s="12"/>
      <c r="K14" s="12"/>
      <c r="L14" s="12"/>
      <c r="M14" s="39"/>
      <c r="N14" s="1"/>
      <c r="O14" s="1"/>
    </row>
    <row r="15" ht="15.75" customHeight="1">
      <c r="A15" s="12" t="s">
        <v>122</v>
      </c>
      <c r="B15" s="119">
        <v>1.2</v>
      </c>
      <c r="C15" s="119">
        <v>1.4</v>
      </c>
      <c r="D15" s="119">
        <v>1.9</v>
      </c>
      <c r="E15" s="119" t="s">
        <v>123</v>
      </c>
      <c r="F15" s="119"/>
      <c r="G15" s="119"/>
      <c r="H15" s="12"/>
      <c r="I15" s="12"/>
      <c r="J15" s="12"/>
      <c r="K15" s="12"/>
      <c r="L15" s="12"/>
      <c r="M15" s="39"/>
      <c r="N15" s="1"/>
      <c r="O15" s="1"/>
    </row>
    <row r="16" ht="15.75" customHeight="1">
      <c r="A16" s="12" t="s">
        <v>124</v>
      </c>
      <c r="B16" s="119"/>
      <c r="C16" s="119"/>
      <c r="D16" s="119">
        <v>32.8</v>
      </c>
      <c r="E16" s="119">
        <v>69.1</v>
      </c>
      <c r="F16" s="119" t="s">
        <v>121</v>
      </c>
      <c r="G16" s="119"/>
      <c r="H16" s="12"/>
      <c r="I16" s="12"/>
      <c r="J16" s="12"/>
      <c r="K16" s="12"/>
      <c r="L16" s="12"/>
      <c r="M16" s="39"/>
      <c r="N16" s="1"/>
      <c r="O16" s="1"/>
    </row>
    <row r="17" ht="15.75" customHeight="1">
      <c r="A17" s="12" t="s">
        <v>125</v>
      </c>
      <c r="B17" s="119"/>
      <c r="C17" s="119"/>
      <c r="D17" s="119">
        <v>11.5</v>
      </c>
      <c r="E17" s="119" t="s">
        <v>126</v>
      </c>
      <c r="F17" s="119"/>
      <c r="G17" s="119"/>
      <c r="H17" s="12"/>
      <c r="I17" s="12"/>
      <c r="J17" s="12"/>
      <c r="K17" s="12"/>
      <c r="L17" s="12"/>
      <c r="M17" s="39"/>
      <c r="N17" s="1"/>
      <c r="O17" s="1"/>
    </row>
    <row r="18" ht="15.75" customHeight="1">
      <c r="A18" s="12" t="s">
        <v>127</v>
      </c>
      <c r="B18" s="119"/>
      <c r="C18" s="119"/>
      <c r="D18" s="119">
        <v>29.4</v>
      </c>
      <c r="E18" s="119" t="s">
        <v>128</v>
      </c>
      <c r="F18" s="119"/>
      <c r="G18" s="119"/>
      <c r="H18" s="12"/>
      <c r="I18" s="12"/>
      <c r="J18" s="12"/>
      <c r="K18" s="12"/>
      <c r="L18" s="12"/>
      <c r="M18" s="39"/>
      <c r="N18" s="1"/>
      <c r="O18" s="1"/>
    </row>
    <row r="19" ht="15.75" customHeight="1">
      <c r="A19" s="12" t="s">
        <v>129</v>
      </c>
      <c r="B19" s="119">
        <v>4.3</v>
      </c>
      <c r="C19" s="119">
        <v>57.6</v>
      </c>
      <c r="D19" s="119">
        <v>84.0</v>
      </c>
      <c r="E19" s="119" t="s">
        <v>130</v>
      </c>
      <c r="F19" s="119"/>
      <c r="G19" s="119"/>
      <c r="H19" s="12"/>
      <c r="I19" s="12"/>
      <c r="J19" s="12"/>
      <c r="K19" s="12"/>
      <c r="L19" s="12"/>
      <c r="M19" s="39"/>
      <c r="N19" s="1"/>
      <c r="O19" s="1"/>
    </row>
    <row r="20" ht="15.75" customHeight="1">
      <c r="A20" s="12" t="s">
        <v>131</v>
      </c>
      <c r="B20" s="119"/>
      <c r="C20" s="119"/>
      <c r="D20" s="119">
        <v>75.0</v>
      </c>
      <c r="E20" s="119" t="s">
        <v>132</v>
      </c>
      <c r="F20" s="119"/>
      <c r="G20" s="119"/>
      <c r="H20" s="12"/>
      <c r="I20" s="12"/>
      <c r="J20" s="12"/>
      <c r="K20" s="12"/>
      <c r="L20" s="12"/>
      <c r="M20" s="39"/>
      <c r="N20" s="1"/>
      <c r="O20" s="1"/>
    </row>
    <row r="21" ht="15.75" customHeight="1">
      <c r="A21" s="12" t="s">
        <v>133</v>
      </c>
      <c r="B21" s="119"/>
      <c r="C21" s="119">
        <v>10.8</v>
      </c>
      <c r="D21" s="119" t="s">
        <v>134</v>
      </c>
      <c r="E21" s="119"/>
      <c r="F21" s="119"/>
      <c r="G21" s="119"/>
      <c r="H21" s="12"/>
      <c r="I21" s="12"/>
      <c r="J21" s="12"/>
      <c r="K21" s="12"/>
      <c r="L21" s="12"/>
      <c r="M21" s="39"/>
      <c r="N21" s="1"/>
      <c r="O21" s="1"/>
    </row>
    <row r="22" ht="15.75" customHeight="1">
      <c r="A22" s="12" t="s">
        <v>7</v>
      </c>
      <c r="B22" s="119">
        <v>181.4</v>
      </c>
      <c r="C22" s="119">
        <v>277.8</v>
      </c>
      <c r="D22" s="119">
        <v>509.4</v>
      </c>
      <c r="E22" s="119">
        <v>953.3</v>
      </c>
      <c r="F22" s="119">
        <v>980.3</v>
      </c>
      <c r="G22" s="119">
        <v>1253.1</v>
      </c>
      <c r="H22" s="12">
        <v>1600.2</v>
      </c>
      <c r="I22" s="12">
        <v>1765.8</v>
      </c>
      <c r="J22" s="12">
        <v>1830.6</v>
      </c>
      <c r="K22" s="12">
        <v>1838.5</v>
      </c>
      <c r="L22" s="12">
        <v>1771.6</v>
      </c>
      <c r="M22" s="124">
        <v>1734.0</v>
      </c>
      <c r="N22" s="25">
        <v>1669.0</v>
      </c>
      <c r="O22" s="25"/>
    </row>
    <row r="23" ht="15.75" customHeight="1">
      <c r="A23" s="12" t="s">
        <v>135</v>
      </c>
      <c r="B23" s="119">
        <v>4.3</v>
      </c>
      <c r="C23" s="119">
        <v>10.9</v>
      </c>
      <c r="D23" s="119">
        <v>16.8</v>
      </c>
      <c r="E23" s="119">
        <v>27.0</v>
      </c>
      <c r="F23" s="119">
        <v>31.3</v>
      </c>
      <c r="G23" s="119" t="s">
        <v>136</v>
      </c>
      <c r="H23" s="12"/>
      <c r="I23" s="12"/>
      <c r="J23" s="12"/>
      <c r="K23" s="12"/>
      <c r="L23" s="12"/>
      <c r="M23" s="39"/>
      <c r="N23" s="1"/>
      <c r="O23" s="1"/>
    </row>
    <row r="24" ht="15.75" customHeight="1">
      <c r="A24" s="12" t="s">
        <v>137</v>
      </c>
      <c r="B24" s="119">
        <v>47.4</v>
      </c>
      <c r="C24" s="119">
        <v>83.5</v>
      </c>
      <c r="D24" s="119">
        <v>176.0</v>
      </c>
      <c r="E24" s="119" t="s">
        <v>138</v>
      </c>
      <c r="F24" s="119"/>
      <c r="G24" s="119"/>
      <c r="H24" s="12"/>
      <c r="I24" s="12"/>
      <c r="J24" s="12"/>
      <c r="K24" s="12"/>
      <c r="L24" s="12"/>
      <c r="M24" s="39"/>
      <c r="N24" s="1"/>
      <c r="O24" s="1"/>
    </row>
    <row r="25" ht="15.75" customHeight="1">
      <c r="A25" s="12" t="s">
        <v>139</v>
      </c>
      <c r="B25" s="119">
        <v>16.6</v>
      </c>
      <c r="C25" s="119">
        <v>22.1</v>
      </c>
      <c r="D25" s="119" t="s">
        <v>140</v>
      </c>
      <c r="E25" s="119"/>
      <c r="F25" s="119"/>
      <c r="G25" s="119"/>
      <c r="H25" s="12"/>
      <c r="I25" s="12"/>
      <c r="J25" s="12"/>
      <c r="K25" s="12"/>
      <c r="L25" s="12"/>
      <c r="M25" s="39"/>
      <c r="N25" s="1"/>
      <c r="O25" s="1"/>
    </row>
    <row r="26" ht="15.75" customHeight="1">
      <c r="A26" s="12" t="s">
        <v>141</v>
      </c>
      <c r="B26" s="119">
        <v>20.9</v>
      </c>
      <c r="C26" s="119" t="s">
        <v>142</v>
      </c>
      <c r="D26" s="119"/>
      <c r="E26" s="119"/>
      <c r="F26" s="119"/>
      <c r="G26" s="119"/>
      <c r="H26" s="12"/>
      <c r="I26" s="12"/>
      <c r="J26" s="12"/>
      <c r="K26" s="12"/>
      <c r="L26" s="12"/>
      <c r="M26" s="39"/>
      <c r="N26" s="1"/>
      <c r="O26" s="1"/>
    </row>
    <row r="27" ht="15.75" customHeight="1">
      <c r="A27" s="12" t="s">
        <v>108</v>
      </c>
      <c r="B27" s="119"/>
      <c r="C27" s="119"/>
      <c r="D27" s="119"/>
      <c r="E27" s="119"/>
      <c r="F27" s="119"/>
      <c r="G27" s="119">
        <v>705.5</v>
      </c>
      <c r="H27" s="12">
        <v>836.4</v>
      </c>
      <c r="I27" s="12">
        <v>982.0</v>
      </c>
      <c r="J27" s="12">
        <v>1040.9</v>
      </c>
      <c r="K27" s="12">
        <v>1086.3</v>
      </c>
      <c r="L27" s="12">
        <v>1090.0</v>
      </c>
      <c r="M27" s="80">
        <v>1080.0</v>
      </c>
      <c r="N27" s="25">
        <v>1050.0</v>
      </c>
      <c r="O27" s="1"/>
    </row>
    <row r="28" ht="15.75" customHeight="1">
      <c r="A28" s="12" t="s">
        <v>79</v>
      </c>
      <c r="B28" s="119"/>
      <c r="C28" s="119">
        <v>245.0</v>
      </c>
      <c r="D28" s="119">
        <v>292.3</v>
      </c>
      <c r="E28" s="119">
        <v>634.7</v>
      </c>
      <c r="F28" s="119">
        <v>659.0</v>
      </c>
      <c r="G28" s="119" t="s">
        <v>143</v>
      </c>
      <c r="H28" s="12"/>
      <c r="I28" s="12"/>
      <c r="J28" s="12"/>
      <c r="K28" s="12"/>
      <c r="L28" s="12"/>
      <c r="M28" s="39"/>
      <c r="N28" s="1"/>
      <c r="O28" s="1"/>
    </row>
    <row r="29" ht="15.75" customHeight="1">
      <c r="A29" s="12" t="s">
        <v>144</v>
      </c>
      <c r="B29" s="119">
        <v>18.9</v>
      </c>
      <c r="C29" s="119">
        <v>36.8</v>
      </c>
      <c r="D29" s="119">
        <v>48.8</v>
      </c>
      <c r="E29" s="119">
        <v>130.6</v>
      </c>
      <c r="F29" s="119" t="s">
        <v>145</v>
      </c>
      <c r="G29" s="119"/>
      <c r="H29" s="12"/>
      <c r="I29" s="12"/>
      <c r="J29" s="12"/>
      <c r="K29" s="12"/>
      <c r="L29" s="12"/>
      <c r="M29" s="39"/>
      <c r="N29" s="1"/>
      <c r="O29" s="1"/>
    </row>
    <row r="30" ht="15.75" customHeight="1">
      <c r="A30" s="12" t="s">
        <v>146</v>
      </c>
      <c r="B30" s="119">
        <v>14.8</v>
      </c>
      <c r="C30" s="119">
        <v>19.7</v>
      </c>
      <c r="D30" s="119">
        <v>35.0</v>
      </c>
      <c r="E30" s="119" t="s">
        <v>147</v>
      </c>
      <c r="F30" s="119"/>
      <c r="G30" s="119"/>
      <c r="H30" s="12"/>
      <c r="I30" s="12"/>
      <c r="J30" s="12"/>
      <c r="K30" s="12"/>
      <c r="L30" s="12"/>
      <c r="M30" s="39"/>
      <c r="N30" s="1"/>
      <c r="O30" s="1"/>
    </row>
    <row r="31" ht="15.75" customHeight="1">
      <c r="A31" s="12" t="s">
        <v>148</v>
      </c>
      <c r="B31" s="119">
        <v>10.8</v>
      </c>
      <c r="C31" s="119">
        <v>11.0</v>
      </c>
      <c r="D31" s="119" t="s">
        <v>149</v>
      </c>
      <c r="E31" s="119"/>
      <c r="F31" s="119"/>
      <c r="G31" s="119"/>
      <c r="H31" s="12"/>
      <c r="I31" s="125"/>
      <c r="J31" s="125"/>
      <c r="K31" s="125"/>
      <c r="L31" s="126"/>
      <c r="M31" s="127"/>
      <c r="N31" s="1"/>
      <c r="O31" s="1"/>
    </row>
    <row r="32" ht="15.75" customHeight="1">
      <c r="A32" s="12" t="s">
        <v>150</v>
      </c>
      <c r="B32" s="119"/>
      <c r="C32" s="119"/>
      <c r="D32" s="119">
        <v>7.2</v>
      </c>
      <c r="E32" s="119" t="s">
        <v>151</v>
      </c>
      <c r="F32" s="119"/>
      <c r="G32" s="119"/>
      <c r="H32" s="12"/>
      <c r="I32" s="12"/>
      <c r="J32" s="12"/>
      <c r="K32" s="12"/>
      <c r="L32" s="12"/>
      <c r="M32" s="39"/>
      <c r="N32" s="1"/>
      <c r="O32" s="1"/>
    </row>
    <row r="33" ht="15.75" customHeight="1">
      <c r="A33" s="12" t="s">
        <v>35</v>
      </c>
      <c r="B33" s="12">
        <v>4.8</v>
      </c>
      <c r="C33" s="12">
        <v>25.7</v>
      </c>
      <c r="D33" s="12">
        <v>109.7</v>
      </c>
      <c r="E33" s="12">
        <v>152.752014</v>
      </c>
      <c r="F33" s="12">
        <v>341.107898644527</v>
      </c>
      <c r="G33" s="12">
        <v>546.596499843861</v>
      </c>
      <c r="H33" s="12">
        <v>512.1</v>
      </c>
      <c r="I33" s="12">
        <v>613.5</v>
      </c>
      <c r="J33" s="12">
        <v>639.7</v>
      </c>
      <c r="K33" s="12">
        <v>652.7</v>
      </c>
      <c r="L33" s="12">
        <v>631.5</v>
      </c>
      <c r="M33" s="80">
        <v>600.5</v>
      </c>
      <c r="N33" s="25">
        <v>565.128</v>
      </c>
      <c r="O33" s="1"/>
    </row>
    <row r="34" ht="15.75" customHeight="1">
      <c r="A34" s="12" t="s">
        <v>152</v>
      </c>
      <c r="B34" s="12"/>
      <c r="C34" s="12"/>
      <c r="D34" s="12">
        <v>10.1</v>
      </c>
      <c r="E34" s="12">
        <v>23.0</v>
      </c>
      <c r="F34" s="119" t="s">
        <v>35</v>
      </c>
      <c r="G34" s="12"/>
      <c r="H34" s="128"/>
      <c r="I34" s="128"/>
      <c r="J34" s="128"/>
      <c r="K34" s="128"/>
      <c r="L34" s="128"/>
      <c r="M34" s="128"/>
      <c r="N34" s="1"/>
      <c r="O34" s="1"/>
    </row>
    <row r="35" ht="15.75" customHeight="1">
      <c r="A35" s="12" t="s">
        <v>10</v>
      </c>
      <c r="B35" s="119"/>
      <c r="C35" s="119"/>
      <c r="D35" s="119"/>
      <c r="E35" s="119"/>
      <c r="F35" s="119"/>
      <c r="G35" s="119"/>
      <c r="H35" s="119">
        <v>33.54216</v>
      </c>
      <c r="I35" s="119">
        <v>215.3412</v>
      </c>
      <c r="J35" s="119">
        <v>362.87628</v>
      </c>
      <c r="K35" s="12">
        <v>493.52976</v>
      </c>
      <c r="L35" s="12">
        <v>561.1764</v>
      </c>
      <c r="M35" s="80">
        <v>697.7</v>
      </c>
      <c r="N35" s="25">
        <v>748.3</v>
      </c>
      <c r="O35" s="25"/>
    </row>
    <row r="36" ht="15.75" customHeight="1">
      <c r="A36" s="12" t="s">
        <v>30</v>
      </c>
      <c r="B36" s="12"/>
      <c r="C36" s="12"/>
      <c r="D36" s="12"/>
      <c r="E36" s="12">
        <v>43.9</v>
      </c>
      <c r="F36" s="12">
        <v>113.2</v>
      </c>
      <c r="G36" s="12">
        <v>140.7</v>
      </c>
      <c r="H36" s="12">
        <v>269.9</v>
      </c>
      <c r="I36" s="12">
        <v>310.6</v>
      </c>
      <c r="J36" s="12">
        <v>326.4</v>
      </c>
      <c r="K36" s="12">
        <v>331.7</v>
      </c>
      <c r="L36" s="12">
        <v>332.7</v>
      </c>
      <c r="M36" s="80">
        <v>326.4</v>
      </c>
      <c r="N36" s="25">
        <v>305.973</v>
      </c>
      <c r="O36" s="1"/>
    </row>
    <row r="37" ht="15.75" customHeight="1">
      <c r="A37" s="12" t="s">
        <v>153</v>
      </c>
      <c r="B37" s="119">
        <v>14.4</v>
      </c>
      <c r="C37" s="119">
        <v>20.7</v>
      </c>
      <c r="D37" s="119">
        <v>34.8</v>
      </c>
      <c r="E37" s="119">
        <v>41.4</v>
      </c>
      <c r="F37" s="119">
        <v>114.0</v>
      </c>
      <c r="G37" s="119" t="s">
        <v>154</v>
      </c>
      <c r="H37" s="12"/>
      <c r="I37" s="12"/>
      <c r="J37" s="12"/>
      <c r="K37" s="12"/>
      <c r="L37" s="12"/>
      <c r="M37" s="39"/>
      <c r="N37" s="1"/>
      <c r="O37" s="1"/>
    </row>
    <row r="38" ht="15.75" customHeight="1">
      <c r="A38" s="12" t="s">
        <v>21</v>
      </c>
      <c r="B38" s="119"/>
      <c r="C38" s="119"/>
      <c r="D38" s="119"/>
      <c r="E38" s="119"/>
      <c r="F38" s="119"/>
      <c r="G38" s="12">
        <v>4.143</v>
      </c>
      <c r="H38" s="12">
        <v>39.7</v>
      </c>
      <c r="I38" s="12">
        <v>46.766149929800946</v>
      </c>
      <c r="J38" s="12">
        <v>59.03780773644239</v>
      </c>
      <c r="K38" s="12">
        <v>70.33808326274205</v>
      </c>
      <c r="L38" s="12">
        <v>70.10598698296188</v>
      </c>
      <c r="M38" s="80">
        <v>79.9457371</v>
      </c>
      <c r="N38" s="25">
        <v>88.36</v>
      </c>
      <c r="O38" s="1"/>
    </row>
    <row r="39" ht="15.75" customHeight="1">
      <c r="A39" s="12" t="s">
        <v>25</v>
      </c>
      <c r="B39" s="119"/>
      <c r="C39" s="119"/>
      <c r="D39" s="119"/>
      <c r="E39" s="119"/>
      <c r="F39" s="119"/>
      <c r="G39" s="119">
        <v>8.4</v>
      </c>
      <c r="H39" s="12">
        <v>50.0</v>
      </c>
      <c r="I39" s="12">
        <v>56.9</v>
      </c>
      <c r="J39" s="12">
        <v>70.6</v>
      </c>
      <c r="K39" s="12">
        <v>78.5</v>
      </c>
      <c r="L39" s="12">
        <v>82.0</v>
      </c>
      <c r="M39" s="80">
        <v>85.2</v>
      </c>
      <c r="N39" s="25">
        <v>88.8</v>
      </c>
      <c r="O39" s="1"/>
    </row>
    <row r="40" ht="15.75" customHeight="1">
      <c r="A40" s="118" t="s">
        <v>155</v>
      </c>
      <c r="B40" s="119"/>
      <c r="C40" s="119"/>
      <c r="D40" s="119"/>
      <c r="E40" s="119">
        <v>21.229</v>
      </c>
      <c r="F40" s="119">
        <v>26.057000000000002</v>
      </c>
      <c r="G40" s="119">
        <v>28.826</v>
      </c>
      <c r="H40" s="12">
        <v>36.9</v>
      </c>
      <c r="I40" s="12">
        <v>50.0</v>
      </c>
      <c r="J40" s="12">
        <v>51.4</v>
      </c>
      <c r="K40" s="12">
        <v>52.9</v>
      </c>
      <c r="L40" s="12">
        <v>54.8</v>
      </c>
      <c r="M40" s="80">
        <v>55.273758</v>
      </c>
      <c r="N40" s="25">
        <v>54.835901</v>
      </c>
      <c r="O40" s="1"/>
    </row>
    <row r="41" ht="15.75" customHeight="1">
      <c r="A41" s="12" t="s">
        <v>156</v>
      </c>
      <c r="B41" s="119"/>
      <c r="C41" s="119"/>
      <c r="D41" s="119"/>
      <c r="E41" s="119"/>
      <c r="F41" s="119"/>
      <c r="G41" s="12">
        <v>3.48</v>
      </c>
      <c r="H41" s="12">
        <v>5.162</v>
      </c>
      <c r="I41" s="12">
        <v>7.018</v>
      </c>
      <c r="J41" s="12">
        <v>7.83</v>
      </c>
      <c r="K41" s="12">
        <v>7.366</v>
      </c>
      <c r="L41" s="12">
        <v>7.25</v>
      </c>
      <c r="M41" s="129">
        <v>7.2</v>
      </c>
      <c r="N41" s="16">
        <v>6.85</v>
      </c>
      <c r="O41" s="1"/>
    </row>
    <row r="42" ht="15.75" customHeight="1">
      <c r="A42" s="118" t="s">
        <v>157</v>
      </c>
      <c r="B42" s="119"/>
      <c r="C42" s="119"/>
      <c r="D42" s="119"/>
      <c r="E42" s="119"/>
      <c r="F42" s="119">
        <v>31.6</v>
      </c>
      <c r="G42" s="119">
        <v>22.8</v>
      </c>
      <c r="H42" s="12">
        <v>8.7</v>
      </c>
      <c r="I42" s="12" t="s">
        <v>158</v>
      </c>
      <c r="J42" s="12"/>
      <c r="K42" s="12"/>
      <c r="L42" s="12"/>
      <c r="M42" s="39"/>
      <c r="N42" s="1"/>
      <c r="O42" s="1"/>
    </row>
    <row r="43" ht="15.75" customHeight="1">
      <c r="A43" s="12" t="s">
        <v>92</v>
      </c>
      <c r="B43" s="119"/>
      <c r="C43" s="119"/>
      <c r="D43" s="119"/>
      <c r="E43" s="119"/>
      <c r="F43" s="119"/>
      <c r="G43" s="119"/>
      <c r="H43" s="12">
        <v>1.1</v>
      </c>
      <c r="I43" s="12">
        <v>1.3</v>
      </c>
      <c r="J43" s="12"/>
      <c r="K43" s="12"/>
      <c r="L43" s="12"/>
      <c r="M43" s="112"/>
      <c r="N43" s="5"/>
      <c r="O43" s="5"/>
    </row>
    <row r="44" ht="15.75" customHeight="1">
      <c r="A44" s="12"/>
      <c r="B44" s="119"/>
      <c r="C44" s="119"/>
      <c r="D44" s="119"/>
      <c r="E44" s="119"/>
      <c r="F44" s="119"/>
      <c r="G44" s="119"/>
      <c r="H44" s="12"/>
      <c r="I44" s="12"/>
      <c r="J44" s="12"/>
      <c r="K44" s="12"/>
      <c r="L44" s="12"/>
      <c r="M44" s="72"/>
      <c r="N44" s="5"/>
      <c r="O44" s="5"/>
    </row>
    <row r="45" ht="15.75" customHeight="1">
      <c r="A45" s="2"/>
      <c r="B45" s="21"/>
      <c r="C45" s="21"/>
      <c r="D45" s="21"/>
      <c r="E45" s="21"/>
      <c r="F45" s="21"/>
      <c r="G45" s="21"/>
      <c r="H45" s="2"/>
      <c r="I45" s="2"/>
      <c r="J45" s="2"/>
      <c r="K45" s="2"/>
      <c r="L45" s="2"/>
      <c r="M45" s="130"/>
      <c r="N45" s="5"/>
      <c r="O45" s="5"/>
    </row>
    <row r="46" ht="15.75" customHeight="1">
      <c r="A46" s="2"/>
      <c r="B46" s="21"/>
      <c r="C46" s="21"/>
      <c r="D46" s="21"/>
      <c r="E46" s="21"/>
      <c r="F46" s="21"/>
      <c r="G46" s="21"/>
      <c r="H46" s="2"/>
      <c r="I46" s="2"/>
      <c r="J46" s="2"/>
      <c r="K46" s="2"/>
      <c r="L46" s="2"/>
      <c r="M46" s="131"/>
      <c r="N46" s="5"/>
      <c r="O46" s="5"/>
    </row>
    <row r="47" ht="15.75" customHeight="1">
      <c r="A47" s="78" t="s">
        <v>159</v>
      </c>
      <c r="B47" s="79">
        <v>716.3</v>
      </c>
      <c r="C47" s="79">
        <v>1242.9</v>
      </c>
      <c r="D47" s="79">
        <v>1651.4</v>
      </c>
      <c r="E47" s="79">
        <v>2677.4</v>
      </c>
      <c r="F47" s="79">
        <v>4218.5</v>
      </c>
      <c r="G47" s="78">
        <v>5039.4</v>
      </c>
      <c r="H47" s="78">
        <v>6953.5</v>
      </c>
      <c r="I47" s="122">
        <v>8129.9</v>
      </c>
      <c r="J47" s="122">
        <v>8459.1</v>
      </c>
      <c r="K47" s="122">
        <v>8560.8</v>
      </c>
      <c r="L47" s="122">
        <v>8793.9</v>
      </c>
      <c r="M47" s="132">
        <v>8930.0</v>
      </c>
      <c r="N47" s="130">
        <v>8918.2</v>
      </c>
      <c r="O47" s="133"/>
    </row>
    <row r="48" ht="15.75" customHeight="1">
      <c r="A48" s="2" t="s">
        <v>34</v>
      </c>
      <c r="B48" s="86">
        <f>'CableSatIPTV (MS)'!B48</f>
        <v>41.11405836</v>
      </c>
      <c r="C48" s="86">
        <f>'CableSatIPTV (MS)'!C48</f>
        <v>53.80963875</v>
      </c>
      <c r="D48" s="86">
        <f>'CableSatIPTV (MS)'!D48</f>
        <v>69.17161197</v>
      </c>
      <c r="E48" s="86">
        <f>'CableSatIPTV (MS)'!E48</f>
        <v>84.97617143</v>
      </c>
      <c r="F48" s="86">
        <f>'CableSatIPTV (MS)'!F48</f>
        <v>75.16434511</v>
      </c>
      <c r="G48" s="86">
        <f>'CableSatIPTV (MS)'!G48</f>
        <v>87.10957654</v>
      </c>
      <c r="H48" s="86">
        <f>'CableSatIPTV (MS)'!H48</f>
        <v>83.32925865</v>
      </c>
      <c r="I48" s="86">
        <f>'CableSatIPTV (MS)'!I48</f>
        <v>83.6455553</v>
      </c>
      <c r="J48" s="86">
        <f>'CableSatIPTV (MS)'!J48</f>
        <v>84.11533142</v>
      </c>
      <c r="K48" s="86">
        <f>'CableSatIPTV (MS)'!K48</f>
        <v>82.25633118</v>
      </c>
      <c r="L48" s="98">
        <f>'CableSatIPTV (MS)'!L48</f>
        <v>80.61223121</v>
      </c>
      <c r="M48" s="98">
        <f>'CableSatIPTV (MS)'!M48</f>
        <v>82.0806271</v>
      </c>
      <c r="N48" s="98">
        <f>'CableSatIPTV (MS)'!N48</f>
        <v>80.21580588</v>
      </c>
      <c r="O48" s="1"/>
    </row>
    <row r="49" ht="15.75" customHeight="1">
      <c r="A49" s="2" t="s">
        <v>38</v>
      </c>
      <c r="B49" s="86">
        <f>'CableSatIPTV (MS)'!B49</f>
        <v>760.656373</v>
      </c>
      <c r="C49" s="86">
        <f>'CableSatIPTV (MS)'!C49</f>
        <v>1010.955778</v>
      </c>
      <c r="D49" s="86">
        <f>'CableSatIPTV (MS)'!D49</f>
        <v>1599.115098</v>
      </c>
      <c r="E49" s="86">
        <f>'CableSatIPTV (MS)'!E49</f>
        <v>2314.558186</v>
      </c>
      <c r="F49" s="86">
        <f>'CableSatIPTV (MS)'!F49</f>
        <v>1728.896313</v>
      </c>
      <c r="G49" s="86">
        <f>'CableSatIPTV (MS)'!G49</f>
        <v>2205.692622</v>
      </c>
      <c r="H49" s="86">
        <f>'CableSatIPTV (MS)'!H49</f>
        <v>1947.88145</v>
      </c>
      <c r="I49" s="86">
        <f>'CableSatIPTV (MS)'!I49</f>
        <v>1968.352817</v>
      </c>
      <c r="J49" s="86">
        <f>'CableSatIPTV (MS)'!J49</f>
        <v>1987.423017</v>
      </c>
      <c r="K49" s="86">
        <f>'CableSatIPTV (MS)'!K49</f>
        <v>1890.891497</v>
      </c>
      <c r="L49" s="98">
        <f>'CableSatIPTV (MS)'!L49</f>
        <v>1823.454359</v>
      </c>
      <c r="M49" s="98">
        <f>'CableSatIPTV (MS)'!M49</f>
        <v>1927.737873</v>
      </c>
      <c r="N49" s="98">
        <f>'CableSatIPTV (MS)'!N49</f>
        <v>1855.191374</v>
      </c>
      <c r="O49" s="1"/>
    </row>
    <row r="50" ht="15.75" customHeight="1">
      <c r="A50" s="2"/>
      <c r="B50" s="2"/>
      <c r="C50" s="2"/>
      <c r="D50" s="2"/>
      <c r="E50" s="2"/>
      <c r="F50" s="2"/>
      <c r="G50" s="2"/>
      <c r="H50" s="2"/>
      <c r="I50" s="2"/>
      <c r="J50" s="2"/>
      <c r="K50" s="2"/>
      <c r="L50" s="2"/>
      <c r="M50" s="1"/>
      <c r="N50" s="1"/>
      <c r="O50" s="1"/>
    </row>
    <row r="51" ht="15.75" customHeight="1">
      <c r="A51" s="2"/>
      <c r="B51" s="134" t="s">
        <v>160</v>
      </c>
      <c r="E51" s="135"/>
      <c r="F51" s="2"/>
      <c r="G51" s="2"/>
      <c r="H51" s="1"/>
      <c r="I51" s="1"/>
      <c r="J51" s="1"/>
      <c r="K51" s="1"/>
      <c r="L51" s="1"/>
      <c r="M51" s="1"/>
      <c r="N51" s="1"/>
      <c r="O51" s="1"/>
    </row>
    <row r="52" ht="15.75" customHeight="1">
      <c r="A52" s="2"/>
      <c r="B52" s="118" t="s">
        <v>161</v>
      </c>
      <c r="N52" s="1"/>
      <c r="O52" s="1"/>
    </row>
    <row r="53" ht="15.75" customHeight="1">
      <c r="A53" s="2"/>
      <c r="N53" s="1"/>
      <c r="O53" s="1"/>
    </row>
    <row r="54" ht="15.75" customHeight="1">
      <c r="A54" s="2"/>
      <c r="N54" s="1"/>
      <c r="O54" s="1"/>
    </row>
    <row r="55" ht="15.75" customHeight="1">
      <c r="A55" s="2"/>
      <c r="N55" s="1"/>
      <c r="O55" s="1"/>
    </row>
    <row r="56" ht="15.75" customHeight="1">
      <c r="A56" s="2"/>
      <c r="N56" s="1"/>
      <c r="O56" s="1"/>
    </row>
    <row r="57" ht="15.75" customHeight="1">
      <c r="A57" s="2"/>
      <c r="N57" s="1"/>
      <c r="O57" s="1"/>
    </row>
    <row r="58" ht="15.75" customHeight="1">
      <c r="A58" s="2"/>
      <c r="N58" s="1"/>
      <c r="O58" s="1"/>
    </row>
    <row r="59" ht="15.75" customHeight="1">
      <c r="A59" s="2"/>
      <c r="N59" s="1"/>
      <c r="O59" s="1"/>
    </row>
    <row r="60" ht="15.75" customHeight="1">
      <c r="A60" s="2"/>
      <c r="N60" s="1"/>
      <c r="O60" s="1"/>
    </row>
    <row r="61" ht="15.75" customHeight="1">
      <c r="A61" s="2"/>
      <c r="N61" s="1"/>
      <c r="O61" s="1"/>
    </row>
    <row r="62" ht="15.75" customHeight="1">
      <c r="A62" s="2"/>
      <c r="N62" s="1"/>
      <c r="O62" s="1"/>
    </row>
    <row r="63" ht="15.75" customHeight="1">
      <c r="A63" s="2"/>
      <c r="N63" s="1"/>
      <c r="O63" s="1"/>
    </row>
    <row r="64" ht="15.75" customHeight="1">
      <c r="A64" s="2"/>
      <c r="N64" s="1"/>
      <c r="O64" s="1"/>
    </row>
    <row r="65" ht="15.75" customHeight="1">
      <c r="A65" s="2"/>
      <c r="N65" s="1"/>
      <c r="O65" s="1"/>
    </row>
    <row r="66" ht="15.75" customHeight="1">
      <c r="A66" s="2"/>
      <c r="N66" s="1"/>
      <c r="O66" s="1"/>
    </row>
    <row r="67" ht="15.75" customHeight="1">
      <c r="A67" s="2"/>
      <c r="N67" s="1"/>
      <c r="O67" s="1"/>
    </row>
    <row r="68" ht="15.75" customHeight="1">
      <c r="A68" s="2"/>
      <c r="N68" s="1"/>
      <c r="O68" s="1"/>
    </row>
    <row r="69" ht="15.75" customHeight="1">
      <c r="A69" s="2"/>
      <c r="N69" s="1"/>
      <c r="O69" s="1"/>
    </row>
    <row r="70" ht="15.75" customHeight="1">
      <c r="A70" s="2"/>
      <c r="N70" s="1"/>
      <c r="O70" s="1"/>
    </row>
    <row r="71" ht="15.75" customHeight="1">
      <c r="A71" s="2"/>
      <c r="N71" s="1"/>
      <c r="O71" s="1"/>
    </row>
    <row r="72" ht="15.75" customHeight="1">
      <c r="A72" s="2"/>
      <c r="N72" s="1"/>
      <c r="O72" s="1"/>
    </row>
    <row r="73" ht="15.75" customHeight="1">
      <c r="A73" s="2"/>
      <c r="N73" s="1"/>
      <c r="O73" s="1"/>
    </row>
    <row r="74" ht="15.75" customHeight="1">
      <c r="A74" s="2"/>
      <c r="N74" s="1"/>
      <c r="O74" s="1"/>
    </row>
    <row r="75" ht="15.75" customHeight="1">
      <c r="A75" s="2"/>
      <c r="N75" s="1"/>
      <c r="O75" s="1"/>
    </row>
    <row r="76" ht="15.75" customHeight="1">
      <c r="A76" s="2"/>
      <c r="N76" s="1"/>
      <c r="O76" s="1"/>
    </row>
  </sheetData>
  <mergeCells count="3">
    <mergeCell ref="B1:M1"/>
    <mergeCell ref="B52:M76"/>
    <mergeCell ref="B51:D51"/>
  </mergeCell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7.29" defaultRowHeight="15.0"/>
  <cols>
    <col customWidth="1" min="1" max="1" width="21.43"/>
    <col customWidth="1" min="2" max="2" width="10.86"/>
    <col customWidth="1" min="3" max="3" width="13.0"/>
    <col customWidth="1" min="4" max="6" width="13.86"/>
    <col customWidth="1" min="7" max="7" width="19.43"/>
    <col customWidth="1" min="8" max="8" width="10.71"/>
    <col customWidth="1" min="9" max="9" width="14.71"/>
    <col customWidth="1" min="10" max="14" width="10.71"/>
  </cols>
  <sheetData>
    <row r="1" ht="18.0" customHeight="1">
      <c r="A1" s="1"/>
      <c r="B1" s="136"/>
      <c r="N1" s="136"/>
    </row>
    <row r="2" ht="15.75" customHeight="1">
      <c r="A2" s="8"/>
      <c r="B2" s="8">
        <v>1984.0</v>
      </c>
      <c r="C2" s="8">
        <v>1988.0</v>
      </c>
      <c r="D2" s="8">
        <v>1992.0</v>
      </c>
      <c r="E2" s="8">
        <v>1996.0</v>
      </c>
      <c r="F2" s="8">
        <v>2000.0</v>
      </c>
      <c r="G2" s="8">
        <v>2004.0</v>
      </c>
      <c r="H2" s="8">
        <v>2008.0</v>
      </c>
      <c r="I2" s="8">
        <v>2010.0</v>
      </c>
      <c r="J2" s="8">
        <v>2011.0</v>
      </c>
      <c r="K2" s="8">
        <v>2012.0</v>
      </c>
      <c r="L2" s="8">
        <v>2013.0</v>
      </c>
      <c r="M2" s="6">
        <v>2014.0</v>
      </c>
      <c r="N2" s="13">
        <v>2015.0</v>
      </c>
    </row>
    <row r="3" ht="15.75" customHeight="1">
      <c r="A3" s="12" t="s">
        <v>109</v>
      </c>
      <c r="B3" s="137">
        <f>('CableSatIPTV (RV)'!B6)/('CableSatIPTV (RV)'!B47)*100</f>
        <v>4.886220857</v>
      </c>
      <c r="C3" s="137">
        <f>('CableSatIPTV (RV)'!C6)/('CableSatIPTV (RV)'!C47)*100</f>
        <v>5.028562233</v>
      </c>
      <c r="D3" s="137">
        <f>('CableSatIPTV (RV)'!D6)/('CableSatIPTV (RV)'!D47)*100</f>
        <v>9.967300472</v>
      </c>
      <c r="E3" s="137">
        <f>('CableSatIPTV (RV)'!E6)/('CableSatIPTV (RV)'!E47)*100</f>
        <v>19.95966236</v>
      </c>
      <c r="F3" s="137">
        <f>('CableSatIPTV (RV)'!F6)/('CableSatIPTV (RV)'!F47)*100</f>
        <v>28.2185611</v>
      </c>
      <c r="G3" s="137">
        <f>('CableSatIPTV (RV)'!G6)/('CableSatIPTV (RV)'!G47)*100</f>
        <v>31.24379886</v>
      </c>
      <c r="H3" s="137">
        <f>('CableSatIPTV (RV)'!H6)/('CableSatIPTV (RV)'!H47)*100</f>
        <v>28.44035378</v>
      </c>
      <c r="I3" s="137">
        <f>('CableSatIPTV (RV)'!I6)/('CableSatIPTV (RV)'!I47)*100</f>
        <v>28.7039201</v>
      </c>
      <c r="J3" s="137">
        <f>('CableSatIPTV (RV)'!J6)/('CableSatIPTV (RV)'!J47)*100</f>
        <v>28.01361847</v>
      </c>
      <c r="K3" s="137">
        <f>('CableSatIPTV (RV)'!K6)/('CableSatIPTV (RV)'!K47)*100</f>
        <v>25.45906925</v>
      </c>
      <c r="L3" s="137">
        <f>('CableSatIPTV (RV)'!L6)/('CableSatIPTV (RV)'!L47)*100</f>
        <v>24.15424328</v>
      </c>
      <c r="M3" s="137">
        <f>('CableSatIPTV (RV)'!M6)/('CableSatIPTV (RV)'!M47)*100</f>
        <v>23.85330347</v>
      </c>
      <c r="N3" s="137">
        <f>('CableSatIPTV (RV)'!N6)/('CableSatIPTV (RV)'!N47)*100</f>
        <v>23.24602498</v>
      </c>
    </row>
    <row r="4" ht="15.75" customHeight="1">
      <c r="A4" s="120" t="s">
        <v>110</v>
      </c>
      <c r="B4" s="121"/>
      <c r="C4" s="121"/>
      <c r="D4" s="121"/>
      <c r="E4" s="138">
        <f>('CableSatIPTV (RV)'!E7)/('CableSatIPTV (RV)'!E47)*100</f>
        <v>19.95966236</v>
      </c>
      <c r="F4" s="138">
        <f>('CableSatIPTV (RV)'!F7)/('CableSatIPTV (RV)'!F47)*100</f>
        <v>16.18821856</v>
      </c>
      <c r="G4" s="138">
        <f>('CableSatIPTV (RV)'!G7)/('CableSatIPTV (RV)'!G47)*100</f>
        <v>21.01652994</v>
      </c>
      <c r="H4" s="138">
        <f>('CableSatIPTV (RV)'!H7)/('CableSatIPTV (RV)'!H47)*100</f>
        <v>19.08247645</v>
      </c>
      <c r="I4" s="138">
        <f>('CableSatIPTV (RV)'!I7)/('CableSatIPTV (RV)'!I47)*100</f>
        <v>19.8698631</v>
      </c>
      <c r="J4" s="138">
        <f>('CableSatIPTV (RV)'!J7)/('CableSatIPTV (RV)'!J47)*100</f>
        <v>19.25736781</v>
      </c>
      <c r="K4" s="138">
        <f>('CableSatIPTV (RV)'!K7)/('CableSatIPTV (RV)'!K47)*100</f>
        <v>16.80099991</v>
      </c>
      <c r="L4" s="138">
        <f>('CableSatIPTV (RV)'!L7)/('CableSatIPTV (RV)'!L47)*100</f>
        <v>15.70747905</v>
      </c>
      <c r="M4" s="138">
        <f>('CableSatIPTV (RV)'!M7)/('CableSatIPTV (RV)'!M47)*100</f>
        <v>15.33361702</v>
      </c>
      <c r="N4" s="138">
        <f>('CableSatIPTV (RV)'!N7)/('CableSatIPTV (RV)'!N47)*100</f>
        <v>14.91432128</v>
      </c>
    </row>
    <row r="5" ht="15.75" customHeight="1">
      <c r="A5" s="120" t="s">
        <v>111</v>
      </c>
      <c r="B5" s="120"/>
      <c r="C5" s="120"/>
      <c r="D5" s="120"/>
      <c r="E5" s="120"/>
      <c r="F5" s="138">
        <f>('CableSatIPTV (RV)'!F8)/('CableSatIPTV (RV)'!F47)*100</f>
        <v>8.988977125</v>
      </c>
      <c r="G5" s="138">
        <f>('CableSatIPTV (RV)'!G8)/('CableSatIPTV (RV)'!G47)*100</f>
        <v>11.67202445</v>
      </c>
      <c r="H5" s="138">
        <f>('CableSatIPTV (RV)'!H8)/('CableSatIPTV (RV)'!H47)*100</f>
        <v>9.357877328</v>
      </c>
      <c r="I5" s="138">
        <f>('CableSatIPTV (RV)'!I8)/('CableSatIPTV (RV)'!I47)*100</f>
        <v>8.834056999</v>
      </c>
      <c r="J5" s="138">
        <f>('CableSatIPTV (RV)'!J8)/('CableSatIPTV (RV)'!J47)*100</f>
        <v>8.756250665</v>
      </c>
      <c r="K5" s="138">
        <f>('CableSatIPTV (RV)'!K8)/('CableSatIPTV (RV)'!K47)*100</f>
        <v>8.658069339</v>
      </c>
      <c r="L5" s="138">
        <f>('CableSatIPTV (RV)'!L8)/('CableSatIPTV (RV)'!L47)*100</f>
        <v>8.446764234</v>
      </c>
      <c r="M5" s="138">
        <f>('CableSatIPTV (RV)'!M8)/('CableSatIPTV (RV)'!M47)*100</f>
        <v>8.519731243</v>
      </c>
      <c r="N5" s="138">
        <f>('CableSatIPTV (RV)'!N8)/('CableSatIPTV (RV)'!N47)*100</f>
        <v>8.331703707</v>
      </c>
    </row>
    <row r="6" ht="15.75" customHeight="1">
      <c r="A6" s="12" t="s">
        <v>112</v>
      </c>
      <c r="B6" s="119"/>
      <c r="C6" s="119"/>
      <c r="D6" s="119"/>
      <c r="E6" s="137">
        <f>('CableSatIPTV (RV)'!E9)/('CableSatIPTV (RV)'!E47)*100</f>
        <v>3.436169418</v>
      </c>
      <c r="F6" s="119" t="s">
        <v>113</v>
      </c>
      <c r="G6" s="12"/>
      <c r="H6" s="12"/>
      <c r="I6" s="12"/>
      <c r="J6" s="12"/>
      <c r="K6" s="12"/>
      <c r="L6" s="12"/>
      <c r="M6" s="12"/>
      <c r="N6" s="12"/>
    </row>
    <row r="7" ht="13.5" customHeight="1">
      <c r="A7" s="12" t="s">
        <v>114</v>
      </c>
      <c r="B7" s="137">
        <f>('CableSatIPTV (RV)'!B10)/('CableSatIPTV (RV)'!B47)*100</f>
        <v>0.5444646098</v>
      </c>
      <c r="C7" s="137">
        <f>('CableSatIPTV (RV)'!C10)/('CableSatIPTV (RV)'!C47)*100</f>
        <v>0.5149247727</v>
      </c>
      <c r="D7" s="137">
        <f>('CableSatIPTV (RV)'!D10)/('CableSatIPTV (RV)'!D47)*100</f>
        <v>0.5086593194</v>
      </c>
      <c r="E7" s="137">
        <f>('CableSatIPTV (RV)'!E10)/('CableSatIPTV (RV)'!E47)*100</f>
        <v>0.4930156122</v>
      </c>
      <c r="F7" s="137">
        <f>('CableSatIPTV (RV)'!F10)/('CableSatIPTV (RV)'!F47)*100</f>
        <v>0.4314329738</v>
      </c>
      <c r="G7" s="137">
        <f>('CableSatIPTV (RV)'!G10)/('CableSatIPTV (RV)'!G47)*100</f>
        <v>0.4385442711</v>
      </c>
      <c r="H7" s="137">
        <f>('CableSatIPTV (RV)'!H10)/('CableSatIPTV (RV)'!H47)*100</f>
        <v>0.3782267923</v>
      </c>
      <c r="I7" s="12"/>
      <c r="J7" s="12"/>
      <c r="K7" s="12"/>
      <c r="L7" s="12"/>
      <c r="M7" s="12"/>
      <c r="N7" s="12"/>
    </row>
    <row r="8" ht="15.75" customHeight="1">
      <c r="A8" s="12" t="s">
        <v>116</v>
      </c>
      <c r="B8" s="137">
        <f>('CableSatIPTV (RV)'!B11)/('CableSatIPTV (RV)'!B47)*100</f>
        <v>4.285913723</v>
      </c>
      <c r="C8" s="137">
        <f>('CableSatIPTV (RV)'!C11)/('CableSatIPTV (RV)'!C47)*100</f>
        <v>2.558532464</v>
      </c>
      <c r="D8" s="137">
        <f>('CableSatIPTV (RV)'!D11)/('CableSatIPTV (RV)'!D47)*100</f>
        <v>1.737919341</v>
      </c>
      <c r="E8" s="137">
        <f>('CableSatIPTV (RV)'!E11)/('CableSatIPTV (RV)'!E47)*100</f>
        <v>1.759169343</v>
      </c>
      <c r="F8" s="137">
        <f>('CableSatIPTV (RV)'!F11)/('CableSatIPTV (RV)'!F47)*100</f>
        <v>3.766741733</v>
      </c>
      <c r="G8" s="119" t="s">
        <v>77</v>
      </c>
      <c r="H8" s="12"/>
      <c r="I8" s="12"/>
      <c r="J8" s="12"/>
      <c r="K8" s="12"/>
      <c r="L8" s="12"/>
      <c r="M8" s="12"/>
      <c r="N8" s="12"/>
    </row>
    <row r="9" ht="15.75" customHeight="1">
      <c r="A9" s="12" t="s">
        <v>117</v>
      </c>
      <c r="B9" s="137">
        <f>('CableSatIPTV (RV)'!B12)/('CableSatIPTV (RV)'!B47)*100</f>
        <v>0.2652519894</v>
      </c>
      <c r="C9" s="137">
        <f>('CableSatIPTV (RV)'!C12)/('CableSatIPTV (RV)'!C47)*100</f>
        <v>0.2333252876</v>
      </c>
      <c r="D9" s="137">
        <f>('CableSatIPTV (RV)'!D12)/('CableSatIPTV (RV)'!D47)*100</f>
        <v>0.3996608938</v>
      </c>
      <c r="E9" s="137">
        <f>('CableSatIPTV (RV)'!E12)/('CableSatIPTV (RV)'!E47)*100</f>
        <v>0.418316277</v>
      </c>
      <c r="F9" s="137">
        <f>('CableSatIPTV (RV)'!F12)/('CableSatIPTV (RV)'!F47)*100</f>
        <v>0.67322508</v>
      </c>
      <c r="G9" s="119" t="s">
        <v>77</v>
      </c>
      <c r="H9" s="12"/>
      <c r="I9" s="12"/>
      <c r="J9" s="12"/>
      <c r="K9" s="12"/>
      <c r="L9" s="12"/>
      <c r="M9" s="12"/>
      <c r="N9" s="12"/>
    </row>
    <row r="10" ht="15.75" customHeight="1">
      <c r="A10" s="12" t="s">
        <v>118</v>
      </c>
      <c r="B10" s="137">
        <f>('CableSatIPTV (RV)'!B13)/('CableSatIPTV (RV)'!B47)*100</f>
        <v>0.1116850482</v>
      </c>
      <c r="C10" s="137">
        <f>('CableSatIPTV (RV)'!C13)/('CableSatIPTV (RV)'!C47)*100</f>
        <v>0.08850269531</v>
      </c>
      <c r="D10" s="137">
        <f>('CableSatIPTV (RV)'!D13)/('CableSatIPTV (RV)'!D47)*100</f>
        <v>0.4057163619</v>
      </c>
      <c r="E10" s="137">
        <f>('CableSatIPTV (RV)'!E13)/('CableSatIPTV (RV)'!E47)*100</f>
        <v>0.4257862105</v>
      </c>
      <c r="F10" s="137">
        <f>('CableSatIPTV (RV)'!F13)/('CableSatIPTV (RV)'!F47)*100</f>
        <v>0.2844613014</v>
      </c>
      <c r="G10" s="129" t="s">
        <v>167</v>
      </c>
      <c r="H10" s="12"/>
      <c r="I10" s="12"/>
      <c r="J10" s="12"/>
      <c r="K10" s="12"/>
      <c r="L10" s="12"/>
      <c r="M10" s="12"/>
      <c r="N10" s="12"/>
    </row>
    <row r="11" ht="15.75" customHeight="1">
      <c r="A11" s="12" t="s">
        <v>120</v>
      </c>
      <c r="B11" s="137">
        <f>('CableSatIPTV (RV)'!B14)/('CableSatIPTV (RV)'!B47)*100</f>
        <v>0.5305039788</v>
      </c>
      <c r="C11" s="137">
        <f>('CableSatIPTV (RV)'!C14)/('CableSatIPTV (RV)'!C47)*100</f>
        <v>0.4988333736</v>
      </c>
      <c r="D11" s="137">
        <f>('CableSatIPTV (RV)'!D14)/('CableSatIPTV (RV)'!D47)*100</f>
        <v>0.5207702555</v>
      </c>
      <c r="E11" s="137">
        <f>('CableSatIPTV (RV)'!E14)/('CableSatIPTV (RV)'!E47)*100</f>
        <v>0.6984387839</v>
      </c>
      <c r="F11" s="119" t="s">
        <v>121</v>
      </c>
      <c r="G11" s="119"/>
      <c r="H11" s="12"/>
      <c r="I11" s="12"/>
      <c r="J11" s="12"/>
      <c r="K11" s="12"/>
      <c r="L11" s="12"/>
      <c r="M11" s="12"/>
      <c r="N11" s="12"/>
    </row>
    <row r="12" ht="15.75" customHeight="1">
      <c r="A12" s="12" t="s">
        <v>122</v>
      </c>
      <c r="B12" s="137">
        <f>('CableSatIPTV (RV)'!B15)/('CableSatIPTV (RV)'!B47)*100</f>
        <v>0.1675275722</v>
      </c>
      <c r="C12" s="137">
        <f>('CableSatIPTV (RV)'!C15)/('CableSatIPTV (RV)'!C47)*100</f>
        <v>0.112639794</v>
      </c>
      <c r="D12" s="137">
        <f>('CableSatIPTV (RV)'!D15)/('CableSatIPTV (RV)'!D47)*100</f>
        <v>0.1150538937</v>
      </c>
      <c r="E12" s="119" t="s">
        <v>123</v>
      </c>
      <c r="F12" s="119"/>
      <c r="G12" s="119"/>
      <c r="H12" s="12"/>
      <c r="I12" s="12"/>
      <c r="J12" s="12"/>
      <c r="K12" s="12"/>
      <c r="L12" s="12"/>
      <c r="M12" s="12"/>
      <c r="N12" s="12"/>
    </row>
    <row r="13" ht="15.75" customHeight="1">
      <c r="A13" s="12" t="s">
        <v>124</v>
      </c>
      <c r="B13" s="119"/>
      <c r="C13" s="119"/>
      <c r="D13" s="137">
        <f>('CableSatIPTV (RV)'!D16)/('CableSatIPTV (RV)'!D47)*100</f>
        <v>1.986193533</v>
      </c>
      <c r="E13" s="12">
        <f>('CableSatIPTV (RV)'!E16)/('CableSatIPTV (RV)'!E47)*100</f>
        <v>2.58086203</v>
      </c>
      <c r="F13" s="119" t="s">
        <v>121</v>
      </c>
      <c r="G13" s="119"/>
      <c r="H13" s="12"/>
      <c r="I13" s="12"/>
      <c r="J13" s="12"/>
      <c r="K13" s="12"/>
      <c r="L13" s="12"/>
      <c r="M13" s="12"/>
      <c r="N13" s="12"/>
    </row>
    <row r="14" ht="15.75" customHeight="1">
      <c r="A14" s="12" t="s">
        <v>125</v>
      </c>
      <c r="B14" s="119"/>
      <c r="C14" s="119"/>
      <c r="D14" s="137">
        <f>('CableSatIPTV (RV)'!D17)/('CableSatIPTV (RV)'!D47)*100</f>
        <v>0.6963788301</v>
      </c>
      <c r="E14" s="119" t="s">
        <v>126</v>
      </c>
      <c r="F14" s="119"/>
      <c r="G14" s="119"/>
      <c r="H14" s="12"/>
      <c r="I14" s="12"/>
      <c r="J14" s="12"/>
      <c r="K14" s="12"/>
      <c r="L14" s="12"/>
      <c r="M14" s="12"/>
      <c r="N14" s="12"/>
    </row>
    <row r="15" ht="15.75" customHeight="1">
      <c r="A15" s="12" t="s">
        <v>127</v>
      </c>
      <c r="B15" s="119"/>
      <c r="C15" s="119"/>
      <c r="D15" s="137">
        <f>('CableSatIPTV (RV)'!D18)/('CableSatIPTV (RV)'!D47)*100</f>
        <v>1.780307618</v>
      </c>
      <c r="E15" s="119" t="s">
        <v>128</v>
      </c>
      <c r="F15" s="119"/>
      <c r="G15" s="119"/>
      <c r="H15" s="12"/>
      <c r="I15" s="12"/>
      <c r="J15" s="12"/>
      <c r="K15" s="12"/>
      <c r="L15" s="12"/>
      <c r="M15" s="12"/>
      <c r="N15" s="12"/>
    </row>
    <row r="16" ht="15.75" customHeight="1">
      <c r="A16" s="12" t="s">
        <v>129</v>
      </c>
      <c r="B16" s="137">
        <f>('CableSatIPTV (RV)'!B19)/('CableSatIPTV (RV)'!B47)*100</f>
        <v>0.6003071339</v>
      </c>
      <c r="C16" s="137">
        <f>('CableSatIPTV (RV)'!C19)/('CableSatIPTV (RV)'!C47)*100</f>
        <v>4.634322954</v>
      </c>
      <c r="D16" s="137">
        <f>('CableSatIPTV (RV)'!D19)/('CableSatIPTV (RV)'!D47)*100</f>
        <v>5.086593194</v>
      </c>
      <c r="E16" s="119" t="s">
        <v>130</v>
      </c>
      <c r="F16" s="119"/>
      <c r="G16" s="119"/>
      <c r="H16" s="12"/>
      <c r="I16" s="12"/>
      <c r="J16" s="12"/>
      <c r="K16" s="12"/>
      <c r="L16" s="12"/>
      <c r="M16" s="12"/>
      <c r="N16" s="12"/>
    </row>
    <row r="17" ht="15.75" customHeight="1">
      <c r="A17" s="12" t="s">
        <v>131</v>
      </c>
      <c r="B17" s="119"/>
      <c r="C17" s="119"/>
      <c r="D17" s="137">
        <f>('CableSatIPTV (RV)'!D20)/('CableSatIPTV (RV)'!D47)*100</f>
        <v>4.541601066</v>
      </c>
      <c r="E17" s="119" t="s">
        <v>132</v>
      </c>
      <c r="F17" s="119"/>
      <c r="G17" s="119"/>
      <c r="H17" s="12"/>
      <c r="I17" s="12"/>
      <c r="J17" s="12"/>
      <c r="K17" s="12"/>
      <c r="L17" s="12"/>
      <c r="M17" s="12"/>
      <c r="N17" s="12"/>
    </row>
    <row r="18" ht="15.75" customHeight="1">
      <c r="A18" s="12" t="s">
        <v>133</v>
      </c>
      <c r="B18" s="119"/>
      <c r="C18" s="137">
        <f>('CableSatIPTV (RV)'!C21)/('CableSatIPTV (RV)'!C47)*100</f>
        <v>0.8689355539</v>
      </c>
      <c r="D18" s="119" t="s">
        <v>134</v>
      </c>
      <c r="E18" s="119"/>
      <c r="F18" s="119"/>
      <c r="G18" s="119"/>
      <c r="H18" s="12"/>
      <c r="I18" s="12"/>
      <c r="J18" s="12"/>
      <c r="K18" s="12"/>
      <c r="L18" s="12"/>
      <c r="M18" s="12"/>
      <c r="N18" s="12"/>
    </row>
    <row r="19" ht="15.75" customHeight="1">
      <c r="A19" s="12" t="s">
        <v>105</v>
      </c>
      <c r="B19" s="119"/>
      <c r="C19" s="119"/>
      <c r="D19" s="119"/>
      <c r="E19" s="119"/>
      <c r="F19" s="137">
        <f>('CableSatIPTV (RV)'!F3)/('CableSatIPTV (RV)'!F47)*100</f>
        <v>7.230058078</v>
      </c>
      <c r="G19" s="137">
        <f>('CableSatIPTV (RV)'!G3)/('CableSatIPTV (RV)'!G47)*100</f>
        <v>17.00003969</v>
      </c>
      <c r="H19" s="137">
        <f>('CableSatIPTV (RV)'!H3)/('CableSatIPTV (RV)'!H47)*100</f>
        <v>19.84755878</v>
      </c>
      <c r="I19" s="137">
        <f>('CableSatIPTV (RV)'!I3)/('CableSatIPTV (RV)'!I47)*100</f>
        <v>21.14294149</v>
      </c>
      <c r="J19" s="137">
        <f>('CableSatIPTV (RV)'!J3)/('CableSatIPTV (RV)'!J47)*100</f>
        <v>22.15602133</v>
      </c>
      <c r="K19" s="137">
        <f>('CableSatIPTV (RV)'!K3)/('CableSatIPTV (RV)'!K47)*100</f>
        <v>22.63223063</v>
      </c>
      <c r="L19" s="137">
        <f>('CableSatIPTV (RV)'!L3)/('CableSatIPTV (RV)'!L47)*100</f>
        <v>23.91724946</v>
      </c>
      <c r="M19" s="137">
        <f>('CableSatIPTV (RV)'!M3)/('CableSatIPTV (RV)'!M47)*100</f>
        <v>26.71556551</v>
      </c>
      <c r="N19" s="137">
        <f>('CableSatIPTV (RV)'!N3)/('CableSatIPTV (RV)'!N47)*100</f>
        <v>26.48156579</v>
      </c>
    </row>
    <row r="20" ht="15.75" customHeight="1">
      <c r="A20" s="184" t="s">
        <v>106</v>
      </c>
      <c r="B20" s="121"/>
      <c r="C20" s="121"/>
      <c r="D20" s="121"/>
      <c r="E20" s="121"/>
      <c r="F20" s="121">
        <v>7.2300580775157055</v>
      </c>
      <c r="G20" s="121">
        <v>17.00003968726436</v>
      </c>
      <c r="H20" s="120">
        <v>19.847558783346514</v>
      </c>
      <c r="I20" s="120">
        <v>20.666666666666668</v>
      </c>
      <c r="J20" s="120">
        <v>20.949431202915598</v>
      </c>
      <c r="K20" s="120">
        <v>20.303138332739167</v>
      </c>
      <c r="L20" s="120">
        <v>19.88095725795439</v>
      </c>
      <c r="M20" s="187"/>
      <c r="N20" s="187"/>
    </row>
    <row r="21" ht="15.75" customHeight="1">
      <c r="A21" s="184" t="s">
        <v>107</v>
      </c>
      <c r="B21" s="121"/>
      <c r="C21" s="121"/>
      <c r="D21" s="121"/>
      <c r="E21" s="121"/>
      <c r="F21" s="121"/>
      <c r="G21" s="121"/>
      <c r="H21" s="120"/>
      <c r="I21" s="120">
        <v>0.554320987654321</v>
      </c>
      <c r="J21" s="120">
        <v>0.8732810917178022</v>
      </c>
      <c r="K21" s="120">
        <v>1.9779891210598342</v>
      </c>
      <c r="L21" s="120">
        <v>4.053438936683508</v>
      </c>
      <c r="M21" s="187"/>
      <c r="N21" s="187"/>
    </row>
    <row r="22" ht="15.75" customHeight="1">
      <c r="A22" s="12" t="s">
        <v>7</v>
      </c>
      <c r="B22" s="137">
        <f>('CableSatIPTV (RV)'!B22)/('CableSatIPTV (RV)'!B47)*100</f>
        <v>25.32458467</v>
      </c>
      <c r="C22" s="137">
        <f>('CableSatIPTV (RV)'!C22)/('CableSatIPTV (RV)'!C47)*100</f>
        <v>22.35095342</v>
      </c>
      <c r="D22" s="137">
        <f>('CableSatIPTV (RV)'!D22)/('CableSatIPTV (RV)'!D47)*100</f>
        <v>30.84655444</v>
      </c>
      <c r="E22" s="137">
        <f>('CableSatIPTV (RV)'!E22)/('CableSatIPTV (RV)'!E47)*100</f>
        <v>35.60543811</v>
      </c>
      <c r="F22" s="137">
        <f>('CableSatIPTV (RV)'!F22)/('CableSatIPTV (RV)'!F47)*100</f>
        <v>23.23811781</v>
      </c>
      <c r="G22" s="137">
        <f>('CableSatIPTV (RV)'!G22)/('CableSatIPTV (RV)'!G47)*100</f>
        <v>24.86605548</v>
      </c>
      <c r="H22" s="137">
        <f>('CableSatIPTV (RV)'!H22)/('CableSatIPTV (RV)'!H47)*100</f>
        <v>23.01287122</v>
      </c>
      <c r="I22" s="137">
        <f>('CableSatIPTV (RV)'!I22)/('CableSatIPTV (RV)'!I47)*100</f>
        <v>21.71982435</v>
      </c>
      <c r="J22" s="137">
        <f>('CableSatIPTV (RV)'!J22)/('CableSatIPTV (RV)'!J47)*100</f>
        <v>21.64060006</v>
      </c>
      <c r="K22" s="137">
        <f>('CableSatIPTV (RV)'!K22)/('CableSatIPTV (RV)'!K47)*100</f>
        <v>21.47579665</v>
      </c>
      <c r="L22" s="137">
        <f>('CableSatIPTV (RV)'!L22)/('CableSatIPTV (RV)'!L47)*100</f>
        <v>20.14578287</v>
      </c>
      <c r="M22" s="137">
        <f>('CableSatIPTV (RV)'!M22)/('CableSatIPTV (RV)'!M47)*100</f>
        <v>19.41769317</v>
      </c>
      <c r="N22" s="137">
        <f>('CableSatIPTV (RV)'!N22)/('CableSatIPTV (RV)'!N47)*100</f>
        <v>18.71453881</v>
      </c>
    </row>
    <row r="23" ht="15.75" customHeight="1">
      <c r="A23" s="12" t="s">
        <v>135</v>
      </c>
      <c r="B23" s="137">
        <f>('CableSatIPTV (RV)'!B23)/('CableSatIPTV (RV)'!B47)*100</f>
        <v>0.6003071339</v>
      </c>
      <c r="C23" s="137">
        <f>('CableSatIPTV (RV)'!C23)/('CableSatIPTV (RV)'!C47)*100</f>
        <v>0.8769812535</v>
      </c>
      <c r="D23" s="137">
        <f>('CableSatIPTV (RV)'!D23)/('CableSatIPTV (RV)'!D47)*100</f>
        <v>1.017318639</v>
      </c>
      <c r="E23" s="137">
        <f>('CableSatIPTV (RV)'!E23)/('CableSatIPTV (RV)'!E47)*100</f>
        <v>1.008441025</v>
      </c>
      <c r="F23" s="12">
        <f>('CableSatIPTV (RV)'!F23)/('CableSatIPTV (RV)'!F47)*100</f>
        <v>0.7419698945</v>
      </c>
      <c r="G23" s="119" t="s">
        <v>136</v>
      </c>
      <c r="H23" s="12"/>
      <c r="I23" s="12"/>
      <c r="J23" s="12"/>
      <c r="K23" s="12"/>
      <c r="L23" s="12"/>
      <c r="M23" s="12"/>
      <c r="N23" s="12"/>
    </row>
    <row r="24" ht="15.75" customHeight="1">
      <c r="A24" s="12" t="s">
        <v>137</v>
      </c>
      <c r="B24" s="137">
        <f>('CableSatIPTV (RV)'!B24)/('CableSatIPTV (RV)'!B47)*100</f>
        <v>6.617339104</v>
      </c>
      <c r="C24" s="137">
        <f>('CableSatIPTV (RV)'!C24)/('CableSatIPTV (RV)'!C47)*100</f>
        <v>6.718159144</v>
      </c>
      <c r="D24" s="137">
        <f>('CableSatIPTV (RV)'!D24)/('CableSatIPTV (RV)'!D47)*100</f>
        <v>10.65762383</v>
      </c>
      <c r="E24" s="119" t="s">
        <v>138</v>
      </c>
      <c r="F24" s="119"/>
      <c r="G24" s="119"/>
      <c r="H24" s="12"/>
      <c r="I24" s="12"/>
      <c r="J24" s="12"/>
      <c r="K24" s="12"/>
      <c r="L24" s="12"/>
      <c r="M24" s="12"/>
      <c r="N24" s="12"/>
    </row>
    <row r="25" ht="15.75" customHeight="1">
      <c r="A25" s="12" t="s">
        <v>139</v>
      </c>
      <c r="B25" s="137">
        <f>('CableSatIPTV (RV)'!B25)/('CableSatIPTV (RV)'!B47)*100</f>
        <v>2.317464749</v>
      </c>
      <c r="C25" s="137">
        <f>('CableSatIPTV (RV)'!C25)/('CableSatIPTV (RV)'!C47)*100</f>
        <v>1.778099606</v>
      </c>
      <c r="D25" s="119" t="s">
        <v>140</v>
      </c>
      <c r="E25" s="119"/>
      <c r="F25" s="119"/>
      <c r="G25" s="119"/>
      <c r="H25" s="12"/>
      <c r="I25" s="12"/>
      <c r="J25" s="12"/>
      <c r="K25" s="12"/>
      <c r="L25" s="12"/>
      <c r="M25" s="12"/>
      <c r="N25" s="12"/>
    </row>
    <row r="26" ht="15.75" customHeight="1">
      <c r="A26" s="12" t="s">
        <v>141</v>
      </c>
      <c r="B26" s="137">
        <f>('CableSatIPTV (RV)'!B26)/('CableSatIPTV (RV)'!B47)*100</f>
        <v>2.917771883</v>
      </c>
      <c r="C26" s="129" t="s">
        <v>201</v>
      </c>
      <c r="D26" s="119"/>
      <c r="E26" s="119"/>
      <c r="F26" s="119"/>
      <c r="G26" s="119"/>
      <c r="H26" s="12"/>
      <c r="I26" s="12"/>
      <c r="J26" s="12"/>
      <c r="K26" s="12"/>
      <c r="L26" s="12"/>
      <c r="M26" s="12"/>
      <c r="N26" s="12"/>
    </row>
    <row r="27" ht="15.75" customHeight="1">
      <c r="A27" s="12" t="s">
        <v>108</v>
      </c>
      <c r="B27" s="119"/>
      <c r="C27" s="119"/>
      <c r="D27" s="119"/>
      <c r="E27" s="119"/>
      <c r="F27" s="119"/>
      <c r="G27" s="137">
        <f>('CableSatIPTV (RV)'!G27)/('CableSatIPTV (RV)'!G47)*100</f>
        <v>13.9996825</v>
      </c>
      <c r="H27" s="137">
        <f>('CableSatIPTV (RV)'!H27)/('CableSatIPTV (RV)'!H47)*100</f>
        <v>12.02847487</v>
      </c>
      <c r="I27" s="137">
        <f>('CableSatIPTV (RV)'!I27)/('CableSatIPTV (RV)'!I47)*100</f>
        <v>12.07886936</v>
      </c>
      <c r="J27" s="137">
        <f>('CableSatIPTV (RV)'!J27)/('CableSatIPTV (RV)'!J47)*100</f>
        <v>12.30509156</v>
      </c>
      <c r="K27" s="137">
        <f>('CableSatIPTV (RV)'!K27)/('CableSatIPTV (RV)'!K47)*100</f>
        <v>12.68923465</v>
      </c>
      <c r="L27" s="137">
        <f>('CableSatIPTV (RV)'!L27)/('CableSatIPTV (RV)'!L47)*100</f>
        <v>12.39495559</v>
      </c>
      <c r="M27" s="137">
        <f>('CableSatIPTV (RV)'!M27)/('CableSatIPTV (RV)'!M47)*100</f>
        <v>12.09406495</v>
      </c>
      <c r="N27" s="137">
        <f>('CableSatIPTV (RV)'!N27)/('CableSatIPTV (RV)'!N47)*100</f>
        <v>11.7736763</v>
      </c>
    </row>
    <row r="28" ht="15.75" customHeight="1">
      <c r="A28" s="12" t="s">
        <v>79</v>
      </c>
      <c r="B28" s="119"/>
      <c r="C28" s="137">
        <f>('CableSatIPTV (RV)'!C28)/('CableSatIPTV (RV)'!C47)*100</f>
        <v>19.71196396</v>
      </c>
      <c r="D28" s="137">
        <f>('CableSatIPTV (RV)'!D28)/('CableSatIPTV (RV)'!D47)*100</f>
        <v>17.70013322</v>
      </c>
      <c r="E28" s="137">
        <f>('CableSatIPTV (RV)'!E28)/('CableSatIPTV (RV)'!E47)*100</f>
        <v>23.70583402</v>
      </c>
      <c r="F28" s="137">
        <f>('CableSatIPTV (RV)'!F28)/('CableSatIPTV (RV)'!F47)*100</f>
        <v>15.62166647</v>
      </c>
      <c r="G28" s="119" t="s">
        <v>143</v>
      </c>
      <c r="H28" s="12"/>
      <c r="I28" s="12"/>
      <c r="J28" s="12"/>
      <c r="K28" s="119"/>
      <c r="L28" s="12"/>
      <c r="M28" s="12"/>
      <c r="N28" s="12"/>
    </row>
    <row r="29" ht="15.75" customHeight="1">
      <c r="A29" s="12" t="s">
        <v>144</v>
      </c>
      <c r="B29" s="137">
        <f>('CableSatIPTV (RV)'!B29)/('CableSatIPTV (RV)'!B47)*100</f>
        <v>2.638559263</v>
      </c>
      <c r="C29" s="137">
        <f>('CableSatIPTV (RV)'!C29)/('CableSatIPTV (RV)'!C47)*100</f>
        <v>2.960817443</v>
      </c>
      <c r="D29" s="137">
        <f>('CableSatIPTV (RV)'!D29)/('CableSatIPTV (RV)'!D47)*100</f>
        <v>2.955068427</v>
      </c>
      <c r="E29" s="137">
        <f>('CableSatIPTV (RV)'!E29)/('CableSatIPTV (RV)'!E47)*100</f>
        <v>4.877866587</v>
      </c>
      <c r="F29" s="119" t="s">
        <v>145</v>
      </c>
      <c r="G29" s="119"/>
      <c r="H29" s="12"/>
      <c r="I29" s="12"/>
      <c r="J29" s="12"/>
      <c r="K29" s="119"/>
      <c r="L29" s="12"/>
      <c r="M29" s="12"/>
      <c r="N29" s="12"/>
    </row>
    <row r="30" ht="15.75" customHeight="1">
      <c r="A30" s="12" t="s">
        <v>146</v>
      </c>
      <c r="B30" s="137">
        <f>('CableSatIPTV (RV)'!B30)/('CableSatIPTV (RV)'!B47)*100</f>
        <v>2.066173391</v>
      </c>
      <c r="C30" s="137">
        <f>('CableSatIPTV (RV)'!C30)/('CableSatIPTV (RV)'!C47)*100</f>
        <v>1.585002816</v>
      </c>
      <c r="D30" s="137">
        <f>('CableSatIPTV (RV)'!D30)/('CableSatIPTV (RV)'!D47)*100</f>
        <v>2.119413831</v>
      </c>
      <c r="E30" s="119" t="s">
        <v>147</v>
      </c>
      <c r="F30" s="119"/>
      <c r="G30" s="119"/>
      <c r="H30" s="12"/>
      <c r="I30" s="12"/>
      <c r="J30" s="12"/>
      <c r="K30" s="12"/>
      <c r="L30" s="12"/>
      <c r="M30" s="12"/>
      <c r="N30" s="12"/>
    </row>
    <row r="31" ht="15.75" customHeight="1">
      <c r="A31" s="12" t="s">
        <v>148</v>
      </c>
      <c r="B31" s="137">
        <f>('CableSatIPTV (RV)'!B31)/('CableSatIPTV (RV)'!B47)*100</f>
        <v>1.50774815</v>
      </c>
      <c r="C31" s="137">
        <f>('CableSatIPTV (RV)'!C31)/('CableSatIPTV (RV)'!C47)*100</f>
        <v>0.8850269531</v>
      </c>
      <c r="D31" s="119" t="s">
        <v>149</v>
      </c>
      <c r="E31" s="119"/>
      <c r="F31" s="119"/>
      <c r="G31" s="119"/>
      <c r="H31" s="12"/>
      <c r="I31" s="12"/>
      <c r="J31" s="12"/>
      <c r="K31" s="12"/>
      <c r="L31" s="12"/>
      <c r="M31" s="12"/>
      <c r="N31" s="12"/>
    </row>
    <row r="32" ht="15.75" customHeight="1">
      <c r="A32" s="12" t="s">
        <v>150</v>
      </c>
      <c r="B32" s="119"/>
      <c r="C32" s="119"/>
      <c r="D32" s="137">
        <f>('CableSatIPTV (RV)'!D32)/('CableSatIPTV (RV)'!D47)*100</f>
        <v>0.4359937023</v>
      </c>
      <c r="E32" s="119" t="s">
        <v>151</v>
      </c>
      <c r="F32" s="119"/>
      <c r="G32" s="119"/>
      <c r="H32" s="12"/>
      <c r="I32" s="12"/>
      <c r="J32" s="12"/>
      <c r="K32" s="12"/>
      <c r="L32" s="12"/>
      <c r="M32" s="12"/>
      <c r="N32" s="12"/>
    </row>
    <row r="33" ht="15.75" customHeight="1">
      <c r="A33" s="12" t="s">
        <v>35</v>
      </c>
      <c r="B33" s="137">
        <f>('CableSatIPTV (RV)'!B33)/('CableSatIPTV (RV)'!B47)*100</f>
        <v>0.670110289</v>
      </c>
      <c r="C33" s="137">
        <f>('CableSatIPTV (RV)'!C33)/('CableSatIPTV (RV)'!C47)*100</f>
        <v>2.06774479</v>
      </c>
      <c r="D33" s="137">
        <f>('CableSatIPTV (RV)'!D33)/('CableSatIPTV (RV)'!D47)*100</f>
        <v>6.642848492</v>
      </c>
      <c r="E33" s="137">
        <f>('CableSatIPTV (RV)'!E33)/('CableSatIPTV (RV)'!E47)*100</f>
        <v>5.705236946</v>
      </c>
      <c r="F33" s="137">
        <f>('CableSatIPTV (RV)'!F33)/('CableSatIPTV (RV)'!F47)*100</f>
        <v>8.085999731</v>
      </c>
      <c r="G33" s="137">
        <f>('CableSatIPTV (RV)'!G33)/('CableSatIPTV (RV)'!G47)*100</f>
        <v>10.84645989</v>
      </c>
      <c r="H33" s="137">
        <f>('CableSatIPTV (RV)'!H33)/('CableSatIPTV (RV)'!H47)*100</f>
        <v>7.364636514</v>
      </c>
      <c r="I33" s="137">
        <f>('CableSatIPTV (RV)'!I33)/('CableSatIPTV (RV)'!I47)*100</f>
        <v>7.546218281</v>
      </c>
      <c r="J33" s="137">
        <f>('CableSatIPTV (RV)'!J33)/('CableSatIPTV (RV)'!J47)*100</f>
        <v>7.562270218</v>
      </c>
      <c r="K33" s="137">
        <f>('CableSatIPTV (RV)'!K33)/('CableSatIPTV (RV)'!K47)*100</f>
        <v>7.62428745</v>
      </c>
      <c r="L33" s="137">
        <f>('CableSatIPTV (RV)'!L33)/('CableSatIPTV (RV)'!L47)*100</f>
        <v>7.181114181</v>
      </c>
      <c r="M33" s="137">
        <f>('CableSatIPTV (RV)'!M33)/('CableSatIPTV (RV)'!M47)*100</f>
        <v>6.724524076</v>
      </c>
      <c r="N33" s="137">
        <f>('CableSatIPTV (RV)'!N33)/('CableSatIPTV (RV)'!N47)*100</f>
        <v>6.33679442</v>
      </c>
    </row>
    <row r="34" ht="15.75" customHeight="1">
      <c r="A34" s="12" t="s">
        <v>152</v>
      </c>
      <c r="B34" s="12"/>
      <c r="C34" s="12"/>
      <c r="D34" s="137">
        <f>('CableSatIPTV (RV)'!D34)/('CableSatIPTV (RV)'!D47)*100</f>
        <v>0.6116022769</v>
      </c>
      <c r="E34" s="137">
        <f>('CableSatIPTV (RV)'!E34)/('CableSatIPTV (RV)'!E47)*100</f>
        <v>0.8590423545</v>
      </c>
      <c r="F34" s="12" t="s">
        <v>35</v>
      </c>
      <c r="G34" s="12"/>
      <c r="H34" s="12"/>
      <c r="I34" s="12"/>
      <c r="J34" s="12"/>
      <c r="K34" s="12"/>
      <c r="L34" s="12"/>
      <c r="M34" s="12"/>
      <c r="N34" s="12"/>
    </row>
    <row r="35" ht="15.75" customHeight="1">
      <c r="A35" s="12" t="s">
        <v>10</v>
      </c>
      <c r="B35" s="119"/>
      <c r="C35" s="119"/>
      <c r="D35" s="119"/>
      <c r="E35" s="119"/>
      <c r="F35" s="119"/>
      <c r="G35" s="119"/>
      <c r="H35" s="137">
        <f>('CableSatIPTV (RV)'!H35)/('CableSatIPTV (RV)'!H47)*100</f>
        <v>0.482378083</v>
      </c>
      <c r="I35" s="137">
        <f>('CableSatIPTV (RV)'!I35)/('CableSatIPTV (RV)'!I47)*100</f>
        <v>2.648755827</v>
      </c>
      <c r="J35" s="137">
        <f>('CableSatIPTV (RV)'!J35)/('CableSatIPTV (RV)'!J47)*100</f>
        <v>4.289774089</v>
      </c>
      <c r="K35" s="137">
        <f>('CableSatIPTV (RV)'!K35)/('CableSatIPTV (RV)'!K47)*100</f>
        <v>5.764995795</v>
      </c>
      <c r="L35" s="137">
        <f>('CableSatIPTV (RV)'!L35)/('CableSatIPTV (RV)'!L47)*100</f>
        <v>6.381428035</v>
      </c>
      <c r="M35" s="137">
        <f>('CableSatIPTV (RV)'!M35)/('CableSatIPTV (RV)'!M47)*100</f>
        <v>7.812989922</v>
      </c>
      <c r="N35" s="137">
        <f>('CableSatIPTV (RV)'!N35)/('CableSatIPTV (RV)'!N47)*100</f>
        <v>8.390706645</v>
      </c>
    </row>
    <row r="36" ht="15.75" customHeight="1">
      <c r="A36" s="12" t="s">
        <v>30</v>
      </c>
      <c r="B36" s="12"/>
      <c r="C36" s="12"/>
      <c r="D36" s="12"/>
      <c r="E36" s="137">
        <f>('CableSatIPTV (RV)'!E36)/('CableSatIPTV (RV)'!E47)*100</f>
        <v>1.639650407</v>
      </c>
      <c r="F36" s="137">
        <f>('CableSatIPTV (RV)'!F36)/('CableSatIPTV (RV)'!F47)*100</f>
        <v>2.683418277</v>
      </c>
      <c r="G36" s="137">
        <f>('CableSatIPTV (RV)'!G36)/('CableSatIPTV (RV)'!G47)*100</f>
        <v>2.791999048</v>
      </c>
      <c r="H36" s="137">
        <f>('CableSatIPTV (RV)'!H36)/('CableSatIPTV (RV)'!H47)*100</f>
        <v>3.881498526</v>
      </c>
      <c r="I36" s="137">
        <f>('CableSatIPTV (RV)'!I36)/('CableSatIPTV (RV)'!I47)*100</f>
        <v>3.820465196</v>
      </c>
      <c r="J36" s="137">
        <f>('CableSatIPTV (RV)'!J36)/('CableSatIPTV (RV)'!J47)*100</f>
        <v>3.858566514</v>
      </c>
      <c r="K36" s="137">
        <f>('CableSatIPTV (RV)'!K36)/('CableSatIPTV (RV)'!K47)*100</f>
        <v>3.874637884</v>
      </c>
      <c r="L36" s="137">
        <f>('CableSatIPTV (RV)'!L36)/('CableSatIPTV (RV)'!L47)*100</f>
        <v>3.783304336</v>
      </c>
      <c r="M36" s="137">
        <f>('CableSatIPTV (RV)'!M36)/('CableSatIPTV (RV)'!M47)*100</f>
        <v>3.655095185</v>
      </c>
      <c r="N36" s="137">
        <f>('CableSatIPTV (RV)'!N36)/('CableSatIPTV (RV)'!N47)*100</f>
        <v>3.430882914</v>
      </c>
    </row>
    <row r="37" ht="15.75" customHeight="1">
      <c r="A37" s="12" t="s">
        <v>153</v>
      </c>
      <c r="B37" s="137">
        <f>('CableSatIPTV (RV)'!B37)/('CableSatIPTV (RV)'!B47)*100</f>
        <v>2.010330867</v>
      </c>
      <c r="C37" s="137">
        <f>('CableSatIPTV (RV)'!C37)/('CableSatIPTV (RV)'!C47)*100</f>
        <v>1.665459812</v>
      </c>
      <c r="D37" s="137">
        <f>('CableSatIPTV (RV)'!D37)/('CableSatIPTV (RV)'!D47)*100</f>
        <v>2.107302895</v>
      </c>
      <c r="E37" s="137">
        <f>('CableSatIPTV (RV)'!E37)/('CableSatIPTV (RV)'!E47)*100</f>
        <v>1.546276238</v>
      </c>
      <c r="F37" s="137">
        <f>('CableSatIPTV (RV)'!F37)/('CableSatIPTV (RV)'!F47)*100</f>
        <v>2.702382363</v>
      </c>
      <c r="G37" s="119" t="s">
        <v>154</v>
      </c>
      <c r="H37" s="12"/>
      <c r="I37" s="12"/>
      <c r="J37" s="12"/>
      <c r="K37" s="12"/>
      <c r="L37" s="12"/>
      <c r="M37" s="12"/>
      <c r="N37" s="12"/>
    </row>
    <row r="38" ht="15.75" customHeight="1">
      <c r="A38" s="12" t="s">
        <v>21</v>
      </c>
      <c r="B38" s="119"/>
      <c r="C38" s="119"/>
      <c r="D38" s="119"/>
      <c r="E38" s="119"/>
      <c r="F38" s="119"/>
      <c r="G38" s="108">
        <f>('CableSatIPTV (RV)'!G38)/('CableSatIPTV (RV)'!G47)*100</f>
        <v>0.08221216812</v>
      </c>
      <c r="H38" s="108">
        <f>('CableSatIPTV (RV)'!H38)/('CableSatIPTV (RV)'!H47)*100</f>
        <v>0.5709355001</v>
      </c>
      <c r="I38" s="108">
        <f>('CableSatIPTV (RV)'!I38)/('CableSatIPTV (RV)'!I47)*100</f>
        <v>0.5752364719</v>
      </c>
      <c r="J38" s="108">
        <f>('CableSatIPTV (RV)'!J38)/('CableSatIPTV (RV)'!J47)*100</f>
        <v>0.697920674</v>
      </c>
      <c r="K38" s="108">
        <f>('CableSatIPTV (RV)'!K38)/('CableSatIPTV (RV)'!K47)*100</f>
        <v>0.8216297923</v>
      </c>
      <c r="L38" s="108">
        <f>('CableSatIPTV (RV)'!L38)/('CableSatIPTV (RV)'!L47)*100</f>
        <v>0.7972115555</v>
      </c>
      <c r="M38" s="108">
        <f>('CableSatIPTV (RV)'!M38)/('CableSatIPTV (RV)'!M47)*100</f>
        <v>0.8952490157</v>
      </c>
      <c r="N38" s="108">
        <f>('CableSatIPTV (RV)'!N38)/('CableSatIPTV (RV)'!N47)*100</f>
        <v>0.9907828934</v>
      </c>
    </row>
    <row r="39" ht="15.75" customHeight="1">
      <c r="A39" s="12" t="s">
        <v>25</v>
      </c>
      <c r="B39" s="119"/>
      <c r="C39" s="119"/>
      <c r="D39" s="119"/>
      <c r="E39" s="119"/>
      <c r="F39" s="119"/>
      <c r="G39" s="137">
        <f>('CableSatIPTV (RV)'!G39)/('CableSatIPTV (RV)'!G47)*100</f>
        <v>0.1666865103</v>
      </c>
      <c r="H39" s="137">
        <f>('CableSatIPTV (RV)'!H39)/('CableSatIPTV (RV)'!H47)*100</f>
        <v>0.7190623427</v>
      </c>
      <c r="I39" s="137">
        <f>('CableSatIPTV (RV)'!I39)/('CableSatIPTV (RV)'!I47)*100</f>
        <v>0.6998856074</v>
      </c>
      <c r="J39" s="137">
        <f>('CableSatIPTV (RV)'!J39)/('CableSatIPTV (RV)'!J47)*100</f>
        <v>0.8346041541</v>
      </c>
      <c r="K39" s="137">
        <f>('CableSatIPTV (RV)'!K39)/('CableSatIPTV (RV)'!K47)*100</f>
        <v>0.9169703766</v>
      </c>
      <c r="L39" s="137">
        <f>('CableSatIPTV (RV)'!L39)/('CableSatIPTV (RV)'!L47)*100</f>
        <v>0.9324645493</v>
      </c>
      <c r="M39" s="137">
        <f>('CableSatIPTV (RV)'!M39)/('CableSatIPTV (RV)'!M47)*100</f>
        <v>0.954087346</v>
      </c>
      <c r="N39" s="137">
        <f>('CableSatIPTV (RV)'!N39)/('CableSatIPTV (RV)'!N47)*100</f>
        <v>0.9957166244</v>
      </c>
    </row>
    <row r="40" ht="15.75" customHeight="1">
      <c r="A40" s="12" t="s">
        <v>242</v>
      </c>
      <c r="B40" s="119"/>
      <c r="C40" s="119"/>
      <c r="D40" s="119"/>
      <c r="E40" s="137">
        <f>('CableSatIPTV (RV)'!E40)/('CableSatIPTV (RV)'!E47)*100</f>
        <v>0.7928960932</v>
      </c>
      <c r="F40" s="137">
        <f>('CableSatIPTV (RV)'!F40)/('CableSatIPTV (RV)'!F47)*100</f>
        <v>0.6176840109</v>
      </c>
      <c r="G40" s="137">
        <f>('CableSatIPTV (RV)'!G40)/('CableSatIPTV (RV)'!G47)*100</f>
        <v>0.5720125412</v>
      </c>
      <c r="H40" s="137">
        <f>('CableSatIPTV (RV)'!H40)/('CableSatIPTV (RV)'!H47)*100</f>
        <v>0.5306680089</v>
      </c>
      <c r="I40" s="137">
        <f>('CableSatIPTV (RV)'!I40)/('CableSatIPTV (RV)'!I47)*100</f>
        <v>0.6150137148</v>
      </c>
      <c r="J40" s="137">
        <f>('CableSatIPTV (RV)'!J40)/('CableSatIPTV (RV)'!J47)*100</f>
        <v>0.6076296533</v>
      </c>
      <c r="K40" s="137">
        <f>('CableSatIPTV (RV)'!K40)/('CableSatIPTV (RV)'!K47)*100</f>
        <v>0.6179329035</v>
      </c>
      <c r="L40" s="137">
        <f>('CableSatIPTV (RV)'!L40)/('CableSatIPTV (RV)'!L47)*100</f>
        <v>0.6231592354</v>
      </c>
      <c r="M40" s="137">
        <f>('CableSatIPTV (RV)'!M40)/('CableSatIPTV (RV)'!M47)*100</f>
        <v>0.6189670549</v>
      </c>
      <c r="N40" s="137">
        <f>('CableSatIPTV (RV)'!N40)/('CableSatIPTV (RV)'!N47)*100</f>
        <v>0.6148763315</v>
      </c>
    </row>
    <row r="41" ht="15.75" customHeight="1">
      <c r="A41" s="12" t="s">
        <v>156</v>
      </c>
      <c r="B41" s="119"/>
      <c r="C41" s="119"/>
      <c r="D41" s="119"/>
      <c r="E41" s="119"/>
      <c r="F41" s="119"/>
      <c r="G41" s="137">
        <f>('CableSatIPTV (RV)'!G41)/('CableSatIPTV (RV)'!G47)*100</f>
        <v>0.06905583998</v>
      </c>
      <c r="H41" s="137">
        <f>('CableSatIPTV (RV)'!H41)/('CableSatIPTV (RV)'!H47)*100</f>
        <v>0.07423599626</v>
      </c>
      <c r="I41" s="137">
        <f>('CableSatIPTV (RV)'!I41)/('CableSatIPTV (RV)'!I47)*100</f>
        <v>0.08632332501</v>
      </c>
      <c r="J41" s="137">
        <f>('CableSatIPTV (RV)'!J41)/('CableSatIPTV (RV)'!J47)*100</f>
        <v>0.09256303862</v>
      </c>
      <c r="K41" s="137">
        <f>('CableSatIPTV (RV)'!K41)/('CableSatIPTV (RV)'!K47)*100</f>
        <v>0.08604336043</v>
      </c>
      <c r="L41" s="137">
        <f>('CableSatIPTV (RV)'!L41)/('CableSatIPTV (RV)'!L47)*100</f>
        <v>0.08244351198</v>
      </c>
      <c r="M41" s="137">
        <f>('CableSatIPTV (RV)'!M41)/('CableSatIPTV (RV)'!M47)*100</f>
        <v>0.08062709966</v>
      </c>
      <c r="N41" s="137">
        <f>('CableSatIPTV (RV)'!N41)/('CableSatIPTV (RV)'!N47)*100</f>
        <v>0.07680922159</v>
      </c>
    </row>
    <row r="42" ht="15.75" customHeight="1">
      <c r="A42" s="12" t="s">
        <v>247</v>
      </c>
      <c r="B42" s="119"/>
      <c r="C42" s="119"/>
      <c r="D42" s="119"/>
      <c r="E42" s="119"/>
      <c r="F42" s="137">
        <f>('CableSatIPTV (RV)'!F42)/('CableSatIPTV (RV)'!F47)*100</f>
        <v>0.749081427</v>
      </c>
      <c r="G42" s="137">
        <f>('CableSatIPTV (RV)'!G42)/('CableSatIPTV (RV)'!G47)*100</f>
        <v>0.4524348137</v>
      </c>
      <c r="H42" s="137">
        <f>('CableSatIPTV (RV)'!H42)/('CableSatIPTV (RV)'!H47)*100</f>
        <v>0.1251168476</v>
      </c>
      <c r="I42" s="12" t="s">
        <v>158</v>
      </c>
      <c r="J42" s="12"/>
      <c r="K42" s="12"/>
      <c r="L42" s="12"/>
      <c r="M42" s="12"/>
      <c r="N42" s="12"/>
    </row>
    <row r="43" ht="15.75" customHeight="1">
      <c r="A43" s="12" t="s">
        <v>92</v>
      </c>
      <c r="B43" s="119"/>
      <c r="C43" s="119"/>
      <c r="D43" s="119"/>
      <c r="E43" s="119"/>
      <c r="F43" s="119"/>
      <c r="G43" s="119"/>
      <c r="H43" s="137">
        <f>('CableSatIPTV (RV)'!H43)/('CableSatIPTV (RV)'!H47)*100</f>
        <v>0.01581937154</v>
      </c>
      <c r="I43" s="137">
        <f>('CableSatIPTV (RV)'!I43)/('CableSatIPTV (RV)'!I47)*100</f>
        <v>0.01599035658</v>
      </c>
      <c r="J43" s="12"/>
      <c r="K43" s="12"/>
      <c r="L43" s="12"/>
      <c r="M43" s="12"/>
      <c r="N43" s="12"/>
    </row>
    <row r="44" ht="15.75" customHeight="1">
      <c r="A44" s="12"/>
      <c r="B44" s="119"/>
      <c r="C44" s="119"/>
      <c r="D44" s="119"/>
      <c r="E44" s="119"/>
      <c r="F44" s="119"/>
      <c r="G44" s="119"/>
      <c r="H44" s="12"/>
      <c r="I44" s="12"/>
      <c r="J44" s="12"/>
      <c r="K44" s="12"/>
      <c r="L44" s="12"/>
      <c r="M44" s="12"/>
      <c r="N44" s="12"/>
    </row>
    <row r="45" ht="15.75" customHeight="1">
      <c r="A45" s="2"/>
      <c r="B45" s="21"/>
      <c r="C45" s="21"/>
      <c r="D45" s="21"/>
      <c r="E45" s="21"/>
      <c r="F45" s="21"/>
      <c r="G45" s="21"/>
      <c r="H45" s="2"/>
      <c r="I45" s="2"/>
      <c r="J45" s="2"/>
      <c r="K45" s="2"/>
      <c r="L45" s="2"/>
      <c r="M45" s="2"/>
      <c r="N45" s="2"/>
    </row>
    <row r="46" ht="15.75" customHeight="1">
      <c r="A46" s="2"/>
      <c r="B46" s="21"/>
      <c r="C46" s="21"/>
      <c r="D46" s="21"/>
      <c r="E46" s="21"/>
      <c r="F46" s="21"/>
      <c r="G46" s="21"/>
      <c r="H46" s="2"/>
      <c r="I46" s="2"/>
      <c r="J46" s="2"/>
      <c r="K46" s="2"/>
      <c r="L46" s="2"/>
      <c r="M46" s="2"/>
      <c r="N46" s="2"/>
    </row>
    <row r="47" ht="15.75" customHeight="1">
      <c r="A47" s="78" t="s">
        <v>159</v>
      </c>
      <c r="B47" s="266">
        <f>'CableSatIPTV (RV)'!B47</f>
        <v>716.3</v>
      </c>
      <c r="C47" s="266">
        <f>'CableSatIPTV (RV)'!C47</f>
        <v>1242.9</v>
      </c>
      <c r="D47" s="266">
        <f>'CableSatIPTV (RV)'!D47</f>
        <v>1651.4</v>
      </c>
      <c r="E47" s="266">
        <f>'CableSatIPTV (RV)'!E47</f>
        <v>2677.4</v>
      </c>
      <c r="F47" s="266">
        <f>'CableSatIPTV (RV)'!F47</f>
        <v>4218.5</v>
      </c>
      <c r="G47" s="266">
        <f>'CableSatIPTV (RV)'!G47</f>
        <v>5039.4</v>
      </c>
      <c r="H47" s="266">
        <f>'CableSatIPTV (RV)'!H47</f>
        <v>6953.5</v>
      </c>
      <c r="I47" s="122">
        <f>'CableSatIPTV (RV)'!I47</f>
        <v>8129.9</v>
      </c>
      <c r="J47" s="122">
        <f>'CableSatIPTV (RV)'!J47</f>
        <v>8459.1</v>
      </c>
      <c r="K47" s="122">
        <f>'CableSatIPTV (RV)'!K47</f>
        <v>8560.8</v>
      </c>
      <c r="L47" s="122">
        <f>'CableSatIPTV (RV)'!L47</f>
        <v>8793.9</v>
      </c>
      <c r="M47" s="271">
        <f>'CableSatIPTV (RV)'!M47</f>
        <v>8930</v>
      </c>
      <c r="N47" s="271">
        <f>'CableSatIPTV (RV)'!N47</f>
        <v>8918.2</v>
      </c>
    </row>
    <row r="48" ht="15.75" customHeight="1">
      <c r="A48" s="78" t="s">
        <v>34</v>
      </c>
      <c r="B48" s="275">
        <f>SUM(B22+B3+B24+B8)</f>
        <v>41.11405836</v>
      </c>
      <c r="C48" s="85">
        <f t="shared" ref="C48:D48" si="1">SUM(C22+C28+C3+C24)</f>
        <v>53.80963875</v>
      </c>
      <c r="D48" s="85">
        <f t="shared" si="1"/>
        <v>69.17161197</v>
      </c>
      <c r="E48" s="85">
        <f t="shared" ref="E48:F48" si="2">SUM(E22+E28+E3+E33)</f>
        <v>84.97617143</v>
      </c>
      <c r="F48" s="85">
        <f t="shared" si="2"/>
        <v>75.16434511</v>
      </c>
      <c r="G48" s="85">
        <f t="shared" ref="G48:N48" si="3">SUM(G22+G27+G3+G19)</f>
        <v>87.10957654</v>
      </c>
      <c r="H48" s="85">
        <f t="shared" si="3"/>
        <v>83.32925865</v>
      </c>
      <c r="I48" s="85">
        <f t="shared" si="3"/>
        <v>83.6455553</v>
      </c>
      <c r="J48" s="85">
        <f t="shared" si="3"/>
        <v>84.11533142</v>
      </c>
      <c r="K48" s="85">
        <f t="shared" si="3"/>
        <v>82.25633118</v>
      </c>
      <c r="L48" s="85">
        <f t="shared" si="3"/>
        <v>80.61223121</v>
      </c>
      <c r="M48" s="85">
        <f t="shared" si="3"/>
        <v>82.0806271</v>
      </c>
      <c r="N48" s="85">
        <f t="shared" si="3"/>
        <v>80.21580588</v>
      </c>
    </row>
    <row r="49" ht="15.75" customHeight="1">
      <c r="A49" s="78" t="s">
        <v>38</v>
      </c>
      <c r="B49" s="85">
        <f t="shared" ref="B49:N49" si="4">SUMSQ(B3,B6:B19,B22:B43)</f>
        <v>760.656373</v>
      </c>
      <c r="C49" s="85">
        <f t="shared" si="4"/>
        <v>1010.955778</v>
      </c>
      <c r="D49" s="85">
        <f t="shared" si="4"/>
        <v>1599.115098</v>
      </c>
      <c r="E49" s="85">
        <f t="shared" si="4"/>
        <v>2314.558186</v>
      </c>
      <c r="F49" s="85">
        <f t="shared" si="4"/>
        <v>1728.896313</v>
      </c>
      <c r="G49" s="85">
        <f t="shared" si="4"/>
        <v>2205.692622</v>
      </c>
      <c r="H49" s="85">
        <f t="shared" si="4"/>
        <v>1947.88145</v>
      </c>
      <c r="I49" s="85">
        <f t="shared" si="4"/>
        <v>1968.352817</v>
      </c>
      <c r="J49" s="85">
        <f t="shared" si="4"/>
        <v>1987.423017</v>
      </c>
      <c r="K49" s="85">
        <f t="shared" si="4"/>
        <v>1890.891497</v>
      </c>
      <c r="L49" s="85">
        <f t="shared" si="4"/>
        <v>1823.454359</v>
      </c>
      <c r="M49" s="85">
        <f t="shared" si="4"/>
        <v>1927.737873</v>
      </c>
      <c r="N49" s="85">
        <f t="shared" si="4"/>
        <v>1855.191374</v>
      </c>
    </row>
    <row r="50" ht="15.75" customHeight="1">
      <c r="A50" s="2"/>
      <c r="B50" s="21"/>
      <c r="C50" s="21"/>
      <c r="D50" s="21"/>
      <c r="E50" s="21"/>
      <c r="F50" s="21"/>
      <c r="G50" s="21"/>
      <c r="H50" s="21"/>
      <c r="I50" s="21"/>
      <c r="J50" s="21"/>
      <c r="K50" s="2"/>
      <c r="L50" s="2"/>
      <c r="M50" s="1"/>
      <c r="N50" s="1"/>
    </row>
    <row r="51" ht="15.75" customHeight="1">
      <c r="A51" s="1"/>
      <c r="B51" s="78"/>
      <c r="C51" s="1"/>
      <c r="D51" s="1"/>
      <c r="E51" s="1"/>
      <c r="F51" s="25"/>
      <c r="G51" s="25"/>
      <c r="H51" s="25"/>
      <c r="I51" s="25"/>
      <c r="J51" s="25"/>
      <c r="K51" s="25"/>
      <c r="L51" s="25"/>
      <c r="M51" s="25"/>
      <c r="N51" s="1"/>
    </row>
    <row r="52" ht="15.75" customHeight="1">
      <c r="A52" s="1"/>
      <c r="B52" s="1"/>
      <c r="C52" s="1"/>
      <c r="D52" s="1"/>
      <c r="E52" s="1"/>
      <c r="F52" s="25"/>
      <c r="G52" s="25"/>
      <c r="H52" s="25"/>
      <c r="I52" s="25"/>
      <c r="J52" s="25"/>
      <c r="K52" s="25"/>
      <c r="L52" s="25"/>
      <c r="M52" s="25"/>
      <c r="N52" s="1"/>
    </row>
    <row r="53" ht="15.75" customHeight="1">
      <c r="A53" s="1"/>
      <c r="B53" s="1"/>
      <c r="C53" s="1"/>
      <c r="D53" s="1"/>
      <c r="E53" s="1"/>
      <c r="F53" s="1"/>
      <c r="G53" s="1"/>
      <c r="H53" s="1"/>
      <c r="I53" s="1"/>
      <c r="J53" s="1"/>
      <c r="K53" s="1"/>
      <c r="L53" s="1"/>
      <c r="M53" s="1"/>
      <c r="N53" s="1"/>
    </row>
    <row r="54" ht="15.75" customHeight="1">
      <c r="A54" s="78"/>
      <c r="B54" s="21"/>
      <c r="C54" s="21"/>
      <c r="D54" s="21"/>
      <c r="E54" s="21"/>
      <c r="F54" s="21"/>
      <c r="G54" s="21"/>
      <c r="H54" s="21"/>
      <c r="I54" s="21"/>
      <c r="J54" s="21"/>
      <c r="K54" s="2"/>
      <c r="L54" s="2"/>
      <c r="M54" s="2"/>
      <c r="N54" s="2"/>
    </row>
  </sheetData>
  <mergeCells count="1">
    <mergeCell ref="B1:M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7.71"/>
    <col customWidth="1" min="2" max="5" width="10.71"/>
    <col customWidth="1" min="6" max="6" width="11.86"/>
    <col customWidth="1" min="7" max="9" width="10.71"/>
    <col customWidth="1" min="10" max="10" width="12.71"/>
    <col customWidth="1" min="11" max="11" width="11.86"/>
    <col customWidth="1" min="12" max="12" width="11.0"/>
    <col customWidth="1" min="13" max="25" width="10.71"/>
    <col customWidth="1" min="26" max="26" width="11.0"/>
    <col customWidth="1" min="27" max="36" width="10.71"/>
    <col customWidth="1" min="37" max="37" width="11.0"/>
    <col customWidth="1" min="38" max="41" width="10.71"/>
  </cols>
  <sheetData>
    <row r="1" ht="15.75" customHeight="1">
      <c r="A1" s="139" t="s">
        <v>162</v>
      </c>
      <c r="B1" s="140"/>
      <c r="C1" s="140"/>
      <c r="D1" s="140"/>
      <c r="E1" s="140"/>
      <c r="F1" s="141"/>
      <c r="G1" s="142"/>
      <c r="H1" s="142"/>
      <c r="I1" s="143"/>
      <c r="J1" s="142"/>
      <c r="K1" s="144"/>
      <c r="L1" s="144"/>
      <c r="M1" s="142"/>
      <c r="N1" s="142"/>
      <c r="O1" s="139" t="s">
        <v>163</v>
      </c>
      <c r="P1" s="140"/>
      <c r="Q1" s="141"/>
      <c r="R1" s="142"/>
      <c r="S1" s="142"/>
      <c r="T1" s="142"/>
      <c r="U1" s="142"/>
      <c r="V1" s="142"/>
      <c r="W1" s="142"/>
      <c r="X1" s="145"/>
      <c r="Y1" s="145"/>
      <c r="Z1" s="145"/>
      <c r="AA1" s="146"/>
      <c r="AB1" s="147"/>
      <c r="AC1" s="148" t="s">
        <v>164</v>
      </c>
      <c r="AD1" s="142"/>
      <c r="AE1" s="142"/>
      <c r="AF1" s="142"/>
      <c r="AG1" s="142"/>
      <c r="AH1" s="145"/>
      <c r="AI1" s="145"/>
      <c r="AJ1" s="145"/>
      <c r="AK1" s="145"/>
      <c r="AL1" s="145"/>
      <c r="AM1" s="145"/>
      <c r="AN1" s="149"/>
      <c r="AO1" s="149"/>
    </row>
    <row r="2" ht="15.75" customHeight="1">
      <c r="A2" s="150"/>
      <c r="B2" s="151">
        <v>2004.0</v>
      </c>
      <c r="C2" s="151">
        <v>2005.0</v>
      </c>
      <c r="D2" s="151">
        <v>2006.0</v>
      </c>
      <c r="E2" s="151">
        <v>2007.0</v>
      </c>
      <c r="F2" s="151">
        <v>2008.0</v>
      </c>
      <c r="G2" s="151">
        <v>2009.0</v>
      </c>
      <c r="H2" s="151">
        <v>2010.0</v>
      </c>
      <c r="I2" s="151">
        <v>2011.0</v>
      </c>
      <c r="J2" s="151">
        <v>2012.0</v>
      </c>
      <c r="K2" s="151">
        <v>2013.0</v>
      </c>
      <c r="L2" s="151">
        <v>2014.0</v>
      </c>
      <c r="M2" s="152">
        <v>2015.0</v>
      </c>
      <c r="N2" s="153"/>
      <c r="O2" s="143"/>
      <c r="P2" s="151">
        <v>2004.0</v>
      </c>
      <c r="Q2" s="151">
        <v>2005.0</v>
      </c>
      <c r="R2" s="151">
        <v>2006.0</v>
      </c>
      <c r="S2" s="151">
        <v>2007.0</v>
      </c>
      <c r="T2" s="151">
        <v>2008.0</v>
      </c>
      <c r="U2" s="151">
        <v>2009.0</v>
      </c>
      <c r="V2" s="151">
        <v>2010.0</v>
      </c>
      <c r="W2" s="151">
        <v>2011.0</v>
      </c>
      <c r="X2" s="151">
        <v>2012.0</v>
      </c>
      <c r="Y2" s="151">
        <v>2013.0</v>
      </c>
      <c r="Z2" s="151">
        <v>2014.0</v>
      </c>
      <c r="AA2" s="154">
        <v>2015.0</v>
      </c>
      <c r="AB2" s="147"/>
      <c r="AC2" s="155">
        <v>2004.0</v>
      </c>
      <c r="AD2" s="155">
        <v>2005.0</v>
      </c>
      <c r="AE2" s="155">
        <v>2006.0</v>
      </c>
      <c r="AF2" s="155">
        <v>2007.0</v>
      </c>
      <c r="AG2" s="155">
        <v>2008.0</v>
      </c>
      <c r="AH2" s="155">
        <v>2009.0</v>
      </c>
      <c r="AI2" s="155">
        <v>2010.0</v>
      </c>
      <c r="AJ2" s="155">
        <v>2011.0</v>
      </c>
      <c r="AK2" s="155">
        <v>2012.0</v>
      </c>
      <c r="AL2" s="155">
        <v>2013.0</v>
      </c>
      <c r="AM2" s="155">
        <v>2014.0</v>
      </c>
      <c r="AN2" s="156">
        <v>2015.0</v>
      </c>
      <c r="AO2" s="156" t="s">
        <v>165</v>
      </c>
    </row>
    <row r="3" ht="15.75" customHeight="1">
      <c r="A3" s="144" t="s">
        <v>166</v>
      </c>
      <c r="B3" s="157"/>
      <c r="C3" s="157"/>
      <c r="D3" s="158"/>
      <c r="E3" s="158"/>
      <c r="F3" s="158"/>
      <c r="G3" s="158"/>
      <c r="H3" s="126">
        <v>8.9154</v>
      </c>
      <c r="I3" s="126">
        <v>32.513448</v>
      </c>
      <c r="J3" s="126">
        <v>178.77456</v>
      </c>
      <c r="K3" s="126">
        <v>288.7511004</v>
      </c>
      <c r="L3" s="118">
        <v>593.1</v>
      </c>
      <c r="M3" s="159">
        <v>802.4</v>
      </c>
      <c r="N3" s="160"/>
      <c r="O3" s="161" t="s">
        <v>166</v>
      </c>
      <c r="P3" s="157"/>
      <c r="Q3" s="157"/>
      <c r="R3" s="157"/>
      <c r="S3" s="157"/>
      <c r="T3" s="157"/>
      <c r="U3" s="157"/>
      <c r="V3" s="162">
        <v>13000.0</v>
      </c>
      <c r="W3" s="162">
        <v>50644.0</v>
      </c>
      <c r="X3" s="162">
        <v>248298.0</v>
      </c>
      <c r="Y3" s="162">
        <v>479430.0</v>
      </c>
      <c r="Z3" s="163">
        <v>700533.0</v>
      </c>
      <c r="AA3" s="164">
        <v>1182791.0</v>
      </c>
      <c r="AB3" s="147"/>
      <c r="AC3" s="165"/>
      <c r="AD3" s="165"/>
      <c r="AE3" s="165"/>
      <c r="AF3" s="165"/>
      <c r="AG3" s="165"/>
      <c r="AH3" s="165"/>
      <c r="AI3" s="165">
        <v>57.15</v>
      </c>
      <c r="AJ3" s="165">
        <v>53.5</v>
      </c>
      <c r="AK3" s="166">
        <v>60.0</v>
      </c>
      <c r="AL3" s="166">
        <v>50.19</v>
      </c>
      <c r="AM3" s="167">
        <v>56.14</v>
      </c>
      <c r="AN3" s="168">
        <f>((M3*1000000)/AA3)/12</f>
        <v>56.53295186</v>
      </c>
      <c r="AO3" s="168"/>
    </row>
    <row r="4" ht="15.75" customHeight="1">
      <c r="A4" s="144" t="s">
        <v>168</v>
      </c>
      <c r="B4" s="157"/>
      <c r="C4" s="157"/>
      <c r="D4" s="158"/>
      <c r="E4" s="158"/>
      <c r="F4" s="158"/>
      <c r="G4" s="158"/>
      <c r="H4" s="158">
        <v>14.877918</v>
      </c>
      <c r="I4" s="158">
        <v>45.588696</v>
      </c>
      <c r="J4" s="158">
        <v>81.29653680000001</v>
      </c>
      <c r="K4" s="160">
        <v>107.25582924</v>
      </c>
      <c r="L4" s="159">
        <v>122.7</v>
      </c>
      <c r="M4" s="169" t="s">
        <v>3</v>
      </c>
      <c r="N4" s="170"/>
      <c r="O4" s="161" t="s">
        <v>168</v>
      </c>
      <c r="P4" s="157"/>
      <c r="Q4" s="157"/>
      <c r="R4" s="157"/>
      <c r="S4" s="157"/>
      <c r="T4" s="157"/>
      <c r="U4" s="157"/>
      <c r="V4" s="162">
        <v>46575.0</v>
      </c>
      <c r="W4" s="162">
        <v>77060.0</v>
      </c>
      <c r="X4" s="162">
        <v>123020.0</v>
      </c>
      <c r="Y4" s="162">
        <v>178083.0</v>
      </c>
      <c r="Z4" s="163">
        <v>218537.0</v>
      </c>
      <c r="AA4" s="164" t="s">
        <v>3</v>
      </c>
      <c r="AB4" s="147"/>
      <c r="AC4" s="165"/>
      <c r="AD4" s="165"/>
      <c r="AE4" s="165"/>
      <c r="AF4" s="165"/>
      <c r="AG4" s="165"/>
      <c r="AH4" s="165"/>
      <c r="AI4" s="165">
        <v>26.62</v>
      </c>
      <c r="AJ4" s="165">
        <v>49.3</v>
      </c>
      <c r="AK4" s="166">
        <v>55.07</v>
      </c>
      <c r="AL4" s="166">
        <v>50.19</v>
      </c>
      <c r="AM4" s="167">
        <v>56.14</v>
      </c>
      <c r="AN4" s="168"/>
      <c r="AO4" s="168"/>
    </row>
    <row r="5" ht="15.75" customHeight="1">
      <c r="A5" s="144" t="s">
        <v>20</v>
      </c>
      <c r="B5" s="157"/>
      <c r="C5" s="157"/>
      <c r="D5" s="157"/>
      <c r="E5" s="157">
        <v>19.8912</v>
      </c>
      <c r="F5" s="125">
        <v>47.19312</v>
      </c>
      <c r="G5" s="125">
        <v>109.7316</v>
      </c>
      <c r="H5" s="125">
        <v>215.3412</v>
      </c>
      <c r="I5" s="125">
        <v>362.87628</v>
      </c>
      <c r="J5" s="125">
        <v>493.52976</v>
      </c>
      <c r="K5" s="126">
        <v>561.1764</v>
      </c>
      <c r="L5" s="127">
        <v>697.7</v>
      </c>
      <c r="M5" s="25">
        <v>748.3</v>
      </c>
      <c r="N5" s="171"/>
      <c r="O5" s="161" t="s">
        <v>20</v>
      </c>
      <c r="P5" s="157"/>
      <c r="Q5" s="157"/>
      <c r="R5" s="157"/>
      <c r="S5" s="157">
        <v>35000.0</v>
      </c>
      <c r="T5" s="172">
        <v>78000.0</v>
      </c>
      <c r="U5" s="172">
        <v>170000.0</v>
      </c>
      <c r="V5" s="162">
        <v>314000.0</v>
      </c>
      <c r="W5" s="162">
        <v>509000.0</v>
      </c>
      <c r="X5" s="173">
        <v>678000.0</v>
      </c>
      <c r="Y5" s="157">
        <v>815000.0</v>
      </c>
      <c r="Z5" s="174">
        <v>916000.0</v>
      </c>
      <c r="AA5" s="175">
        <v>1005000.0</v>
      </c>
      <c r="AB5" s="147"/>
      <c r="AC5" s="165">
        <v>27.62</v>
      </c>
      <c r="AD5" s="165"/>
      <c r="AE5" s="165"/>
      <c r="AF5" s="165">
        <v>47.36</v>
      </c>
      <c r="AG5" s="165">
        <v>49.88</v>
      </c>
      <c r="AH5" s="166">
        <v>51.42</v>
      </c>
      <c r="AI5" s="165">
        <v>45.82666666666666</v>
      </c>
      <c r="AJ5" s="165">
        <v>55.06</v>
      </c>
      <c r="AK5" s="166">
        <v>60.663333333333334</v>
      </c>
      <c r="AL5" s="166">
        <v>57.38</v>
      </c>
      <c r="AM5" s="167">
        <v>63.47</v>
      </c>
      <c r="AN5" s="168"/>
      <c r="AO5" s="168"/>
    </row>
    <row r="6" ht="15.75" customHeight="1">
      <c r="A6" s="144" t="s">
        <v>170</v>
      </c>
      <c r="B6" s="173">
        <v>8.4</v>
      </c>
      <c r="C6" s="126">
        <v>22.9</v>
      </c>
      <c r="D6" s="173">
        <v>32.2</v>
      </c>
      <c r="E6" s="176">
        <v>37.91155328</v>
      </c>
      <c r="F6" s="177">
        <v>46.81155328</v>
      </c>
      <c r="G6" s="176">
        <v>51.6931504</v>
      </c>
      <c r="H6" s="177">
        <v>56.1931504</v>
      </c>
      <c r="I6" s="125">
        <v>70.6</v>
      </c>
      <c r="J6" s="125">
        <v>78.5</v>
      </c>
      <c r="K6" s="125">
        <v>82.0</v>
      </c>
      <c r="L6" s="178">
        <v>85.2</v>
      </c>
      <c r="M6" s="25">
        <v>88.8</v>
      </c>
      <c r="N6" s="160"/>
      <c r="O6" s="161" t="s">
        <v>170</v>
      </c>
      <c r="P6" s="162">
        <v>32578.0</v>
      </c>
      <c r="Q6" s="162">
        <v>51561.0</v>
      </c>
      <c r="R6" s="162">
        <v>59442.0</v>
      </c>
      <c r="S6" s="162">
        <v>76758.0</v>
      </c>
      <c r="T6" s="162">
        <v>82278.0</v>
      </c>
      <c r="U6" s="162">
        <v>86520.0</v>
      </c>
      <c r="V6" s="162">
        <v>89967.0</v>
      </c>
      <c r="W6" s="162">
        <v>95476.0</v>
      </c>
      <c r="X6" s="162">
        <v>97232.0</v>
      </c>
      <c r="Y6" s="162">
        <v>104861.0</v>
      </c>
      <c r="Z6" s="179">
        <v>108096.0</v>
      </c>
      <c r="AA6" s="164">
        <v>106304.0</v>
      </c>
      <c r="AB6" s="147"/>
      <c r="AC6" s="147"/>
      <c r="AD6" s="165">
        <v>37.0111776989068</v>
      </c>
      <c r="AE6" s="165">
        <v>46.0</v>
      </c>
      <c r="AF6" s="165">
        <v>47.36</v>
      </c>
      <c r="AG6" s="165">
        <v>49.88</v>
      </c>
      <c r="AH6" s="166">
        <v>51.42</v>
      </c>
      <c r="AI6" s="165">
        <v>53.71</v>
      </c>
      <c r="AJ6" s="165">
        <v>62.38</v>
      </c>
      <c r="AK6" s="166">
        <v>66.92</v>
      </c>
      <c r="AL6" s="166">
        <v>66.58</v>
      </c>
      <c r="AM6" s="167">
        <v>65.04</v>
      </c>
      <c r="AN6" s="168">
        <f t="shared" ref="AN6:AN7" si="3">((M6*1000000)/AA6)/12</f>
        <v>69.61167971</v>
      </c>
      <c r="AO6" s="168"/>
    </row>
    <row r="7" ht="15.75" customHeight="1">
      <c r="A7" s="144" t="s">
        <v>171</v>
      </c>
      <c r="B7" s="125">
        <v>8.286</v>
      </c>
      <c r="C7" s="125">
        <v>18.69316149803146</v>
      </c>
      <c r="D7" s="125">
        <v>28.304904</v>
      </c>
      <c r="E7" s="125">
        <v>35.37451008</v>
      </c>
      <c r="F7" s="125">
        <v>42.17633328</v>
      </c>
      <c r="G7" s="125">
        <v>48.02484024</v>
      </c>
      <c r="H7" s="125">
        <v>56.89579092</v>
      </c>
      <c r="I7" s="125">
        <v>63.307429199999994</v>
      </c>
      <c r="J7" s="125">
        <v>70.80187289999999</v>
      </c>
      <c r="K7" s="126">
        <v>70.45900019999999</v>
      </c>
      <c r="L7" s="127">
        <v>79.9</v>
      </c>
      <c r="M7" s="25">
        <v>88.36</v>
      </c>
      <c r="N7" s="170"/>
      <c r="O7" s="161" t="s">
        <v>171</v>
      </c>
      <c r="P7" s="162">
        <v>25000.0</v>
      </c>
      <c r="Q7" s="162">
        <v>42089.0</v>
      </c>
      <c r="R7" s="162">
        <v>51277.0</v>
      </c>
      <c r="S7" s="162">
        <v>62244.0</v>
      </c>
      <c r="T7" s="162">
        <v>70463.0</v>
      </c>
      <c r="U7" s="162">
        <v>77831.0</v>
      </c>
      <c r="V7" s="162">
        <v>85537.0</v>
      </c>
      <c r="W7" s="162">
        <v>93960.0</v>
      </c>
      <c r="X7" s="173">
        <v>97262.0</v>
      </c>
      <c r="Y7" s="173">
        <v>101147.0</v>
      </c>
      <c r="Z7" s="179">
        <v>103716.0</v>
      </c>
      <c r="AA7" s="181">
        <v>107321.0</v>
      </c>
      <c r="AB7" s="147"/>
      <c r="AC7" s="165">
        <v>27.62</v>
      </c>
      <c r="AD7" s="165">
        <v>37.0</v>
      </c>
      <c r="AE7" s="165">
        <v>46.0</v>
      </c>
      <c r="AF7" s="165">
        <v>47.36</v>
      </c>
      <c r="AG7" s="165">
        <v>49.88</v>
      </c>
      <c r="AH7" s="166">
        <f t="shared" ref="AH7:AI7" si="1">AVERAGE(AH5:AH6)</f>
        <v>51.42</v>
      </c>
      <c r="AI7" s="165">
        <f t="shared" si="1"/>
        <v>49.76833333</v>
      </c>
      <c r="AJ7" s="165">
        <f t="shared" ref="AJ7:AK7" si="2">AVERAGE(AJ3:AJ6)</f>
        <v>55.06</v>
      </c>
      <c r="AK7" s="166">
        <f t="shared" si="2"/>
        <v>60.66333333</v>
      </c>
      <c r="AL7" s="166">
        <f>AVERAGE(AL4:AL6)</f>
        <v>58.05</v>
      </c>
      <c r="AM7" s="166">
        <f>(AM3+AM5+AM6)/3</f>
        <v>61.55</v>
      </c>
      <c r="AN7" s="168">
        <f t="shared" si="3"/>
        <v>68.61036827</v>
      </c>
      <c r="AO7" s="182"/>
    </row>
    <row r="8" ht="15.75" customHeight="1">
      <c r="A8" s="144" t="s">
        <v>172</v>
      </c>
      <c r="B8" s="157">
        <v>16.686</v>
      </c>
      <c r="C8" s="157">
        <v>41.59316149803146</v>
      </c>
      <c r="D8" s="158">
        <v>60.504904</v>
      </c>
      <c r="E8" s="158">
        <v>98.88881664000002</v>
      </c>
      <c r="F8" s="158">
        <v>139.36945328</v>
      </c>
      <c r="G8" s="158">
        <v>211.14274104</v>
      </c>
      <c r="H8" s="158">
        <v>355.03030892</v>
      </c>
      <c r="I8" s="158">
        <v>574.8858532</v>
      </c>
      <c r="J8" s="158">
        <v>902.9027297</v>
      </c>
      <c r="K8" s="170">
        <v>1109.64232984</v>
      </c>
      <c r="L8" s="183">
        <f>SUM(L3:L7)</f>
        <v>1578.6</v>
      </c>
      <c r="M8" s="170">
        <f>sum(M3:M7)</f>
        <v>1727.86</v>
      </c>
      <c r="N8" s="170"/>
      <c r="O8" s="161" t="s">
        <v>173</v>
      </c>
      <c r="P8" s="158">
        <f t="shared" ref="P8:R8" si="4">SUM(P6:P7)</f>
        <v>57578</v>
      </c>
      <c r="Q8" s="158">
        <f t="shared" si="4"/>
        <v>93650</v>
      </c>
      <c r="R8" s="162">
        <f t="shared" si="4"/>
        <v>110719</v>
      </c>
      <c r="S8" s="162">
        <f t="shared" ref="S8:U8" si="5">SUM(S5:S7)</f>
        <v>174002</v>
      </c>
      <c r="T8" s="172">
        <f t="shared" si="5"/>
        <v>230741</v>
      </c>
      <c r="U8" s="172">
        <f t="shared" si="5"/>
        <v>334351</v>
      </c>
      <c r="V8" s="162">
        <f t="shared" ref="V8:Z8" si="6">SUM(V3:V7)</f>
        <v>549079</v>
      </c>
      <c r="W8" s="162">
        <f t="shared" si="6"/>
        <v>826140</v>
      </c>
      <c r="X8" s="162">
        <f t="shared" si="6"/>
        <v>1243812</v>
      </c>
      <c r="Y8" s="162">
        <f t="shared" si="6"/>
        <v>1678521</v>
      </c>
      <c r="Z8" s="162">
        <f t="shared" si="6"/>
        <v>2046882</v>
      </c>
      <c r="AA8" s="185">
        <f>sum(AA3:AA7)</f>
        <v>2401416</v>
      </c>
      <c r="AB8" s="186"/>
      <c r="AC8" s="186"/>
      <c r="AD8" s="186"/>
      <c r="AE8" s="186"/>
      <c r="AF8" s="186"/>
      <c r="AG8" s="142"/>
      <c r="AH8" s="142"/>
      <c r="AI8" s="142"/>
      <c r="AJ8" s="142"/>
      <c r="AK8" s="142"/>
      <c r="AL8" s="142"/>
      <c r="AM8" s="145"/>
      <c r="AN8" s="182">
        <f>AVERAGE(AN3:AN7)</f>
        <v>64.91833328</v>
      </c>
      <c r="AO8" s="149"/>
    </row>
    <row r="9" ht="15.75" customHeight="1">
      <c r="A9" s="188"/>
      <c r="B9" s="189"/>
      <c r="C9" s="189"/>
      <c r="D9" s="142"/>
      <c r="E9" s="190"/>
      <c r="F9" s="190"/>
      <c r="G9" s="190"/>
      <c r="H9" s="190"/>
      <c r="I9" s="186"/>
      <c r="J9" s="186"/>
      <c r="K9" s="186"/>
      <c r="L9" s="165"/>
      <c r="M9" s="186"/>
      <c r="N9" s="186"/>
      <c r="O9" s="186"/>
      <c r="P9" s="186"/>
      <c r="Q9" s="186"/>
      <c r="R9" s="186"/>
      <c r="S9" s="186"/>
      <c r="T9" s="186"/>
      <c r="U9" s="186"/>
      <c r="V9" s="186"/>
      <c r="W9" s="186"/>
      <c r="X9" s="186"/>
      <c r="Y9" s="186"/>
      <c r="Z9" s="186"/>
      <c r="AA9" s="191"/>
      <c r="AB9" s="186"/>
      <c r="AC9" s="189"/>
      <c r="AD9" s="186"/>
      <c r="AE9" s="189"/>
      <c r="AF9" s="145"/>
      <c r="AG9" s="145"/>
      <c r="AH9" s="145"/>
      <c r="AI9" s="145"/>
      <c r="AJ9" s="145"/>
      <c r="AK9" s="145"/>
      <c r="AL9" s="145"/>
      <c r="AM9" s="145"/>
      <c r="AN9" s="149"/>
      <c r="AO9" s="149"/>
    </row>
    <row r="10" ht="15.75" customHeight="1">
      <c r="A10" s="192" t="s">
        <v>174</v>
      </c>
      <c r="B10" s="193">
        <v>2004.0</v>
      </c>
      <c r="C10" s="193">
        <v>2006.0</v>
      </c>
      <c r="D10" s="193">
        <v>2008.0</v>
      </c>
      <c r="E10" s="193">
        <v>2010.0</v>
      </c>
      <c r="F10" s="193">
        <v>2011.0</v>
      </c>
      <c r="G10" s="193">
        <v>2012.0</v>
      </c>
      <c r="H10" s="194">
        <v>2013.0</v>
      </c>
      <c r="I10" s="195">
        <v>2014.0</v>
      </c>
      <c r="J10" s="194">
        <v>2015.0</v>
      </c>
      <c r="K10" s="196"/>
      <c r="L10" s="197"/>
      <c r="M10" s="196"/>
      <c r="N10" s="196"/>
      <c r="O10" s="198"/>
      <c r="P10" s="193">
        <v>2004.0</v>
      </c>
      <c r="Q10" s="193">
        <v>2005.0</v>
      </c>
      <c r="R10" s="196">
        <v>2006.0</v>
      </c>
      <c r="S10" s="196">
        <v>2007.0</v>
      </c>
      <c r="T10" s="193">
        <v>2008.0</v>
      </c>
      <c r="U10" s="193">
        <v>2009.0</v>
      </c>
      <c r="V10" s="193">
        <v>2010.0</v>
      </c>
      <c r="W10" s="193">
        <v>2011.0</v>
      </c>
      <c r="X10" s="193">
        <v>2012.0</v>
      </c>
      <c r="Y10" s="193">
        <v>2013.0</v>
      </c>
      <c r="Z10" s="195">
        <v>2014.0</v>
      </c>
      <c r="AA10" s="194">
        <v>2015.0</v>
      </c>
      <c r="AB10" s="196"/>
      <c r="AC10" s="193"/>
      <c r="AD10" s="193"/>
      <c r="AE10" s="196"/>
      <c r="AF10" s="193"/>
      <c r="AG10" s="193"/>
      <c r="AH10" s="193"/>
      <c r="AI10" s="193"/>
      <c r="AJ10" s="193"/>
      <c r="AK10" s="193"/>
      <c r="AL10" s="193"/>
      <c r="AM10" s="193"/>
      <c r="AN10" s="199"/>
      <c r="AO10" s="199"/>
    </row>
    <row r="11" ht="15.75" customHeight="1">
      <c r="A11" s="200" t="s">
        <v>175</v>
      </c>
      <c r="B11" s="201">
        <v>856.7</v>
      </c>
      <c r="C11" s="159">
        <v>1118.4</v>
      </c>
      <c r="D11" s="202">
        <v>1380.1</v>
      </c>
      <c r="E11" s="203">
        <v>1674.0</v>
      </c>
      <c r="F11" s="202">
        <v>1799.2</v>
      </c>
      <c r="G11" s="202">
        <v>1765.5</v>
      </c>
      <c r="H11" s="204">
        <v>1747.1</v>
      </c>
      <c r="I11" s="204">
        <v>1669.9</v>
      </c>
      <c r="J11" s="122">
        <v>1559.284</v>
      </c>
      <c r="K11" s="145"/>
      <c r="L11" s="145"/>
      <c r="M11" s="148"/>
      <c r="N11" s="148"/>
      <c r="O11" s="206" t="s">
        <v>166</v>
      </c>
      <c r="P11" s="160"/>
      <c r="Q11" s="160"/>
      <c r="R11" s="157"/>
      <c r="S11" s="157"/>
      <c r="T11" s="160"/>
      <c r="U11" s="160"/>
      <c r="V11" s="201">
        <v>13000.0</v>
      </c>
      <c r="W11" s="207">
        <v>50644.0</v>
      </c>
      <c r="X11" s="208">
        <v>248298.0</v>
      </c>
      <c r="Y11" s="208">
        <v>479430.0</v>
      </c>
      <c r="Z11" s="209">
        <v>700533.0</v>
      </c>
      <c r="AA11" s="161"/>
      <c r="AB11" s="186"/>
      <c r="AC11" s="167"/>
      <c r="AD11" s="186"/>
      <c r="AE11" s="186"/>
      <c r="AF11" s="186"/>
      <c r="AG11" s="189"/>
      <c r="AH11" s="189"/>
      <c r="AI11" s="166"/>
      <c r="AJ11" s="166"/>
      <c r="AK11" s="166"/>
      <c r="AL11" s="145"/>
      <c r="AM11" s="145"/>
      <c r="AN11" s="149"/>
      <c r="AO11" s="149"/>
    </row>
    <row r="12" ht="15.75" customHeight="1">
      <c r="A12" s="200" t="s">
        <v>109</v>
      </c>
      <c r="B12" s="160">
        <v>1574.5</v>
      </c>
      <c r="C12" s="160">
        <v>1733.1</v>
      </c>
      <c r="D12" s="211">
        <v>1977.6</v>
      </c>
      <c r="E12" s="211">
        <v>2333.6</v>
      </c>
      <c r="F12" s="211">
        <v>2369.7</v>
      </c>
      <c r="G12" s="202">
        <v>2179.5</v>
      </c>
      <c r="H12" s="204">
        <v>2124.1</v>
      </c>
      <c r="I12" s="204">
        <v>2130.1</v>
      </c>
      <c r="J12" s="190">
        <v>2073.127</v>
      </c>
      <c r="K12" s="145"/>
      <c r="L12" s="145"/>
      <c r="M12" s="148"/>
      <c r="N12" s="148"/>
      <c r="O12" s="206"/>
      <c r="P12" s="160"/>
      <c r="Q12" s="160"/>
      <c r="R12" s="157"/>
      <c r="S12" s="157"/>
      <c r="T12" s="160"/>
      <c r="U12" s="160"/>
      <c r="V12" s="201">
        <v>57.15</v>
      </c>
      <c r="W12" s="201">
        <v>53.5</v>
      </c>
      <c r="X12" s="213">
        <v>60.0</v>
      </c>
      <c r="Y12" s="213">
        <v>50.19</v>
      </c>
      <c r="Z12" s="214">
        <v>56.14</v>
      </c>
      <c r="AA12" s="161"/>
      <c r="AB12" s="186"/>
      <c r="AC12" s="167"/>
      <c r="AD12" s="186"/>
      <c r="AE12" s="186"/>
      <c r="AF12" s="186"/>
      <c r="AG12" s="189"/>
      <c r="AH12" s="189"/>
      <c r="AI12" s="145"/>
      <c r="AJ12" s="166"/>
      <c r="AK12" s="166"/>
      <c r="AL12" s="145"/>
      <c r="AM12" s="145"/>
      <c r="AN12" s="149"/>
      <c r="AO12" s="149"/>
    </row>
    <row r="13" ht="15.75" customHeight="1">
      <c r="A13" s="200" t="s">
        <v>7</v>
      </c>
      <c r="B13" s="160">
        <v>1245.4</v>
      </c>
      <c r="C13" s="160">
        <v>1276.9</v>
      </c>
      <c r="D13" s="211">
        <v>1600.2</v>
      </c>
      <c r="E13" s="211">
        <v>1765.8</v>
      </c>
      <c r="F13" s="211">
        <v>1830.6</v>
      </c>
      <c r="G13" s="211">
        <v>1838.5</v>
      </c>
      <c r="H13" s="211">
        <v>1771.6</v>
      </c>
      <c r="I13" s="204">
        <v>1734.0</v>
      </c>
      <c r="J13" s="25">
        <v>1669.0</v>
      </c>
      <c r="K13" s="145"/>
      <c r="L13" s="145"/>
      <c r="M13" s="148"/>
      <c r="N13" s="148"/>
      <c r="O13" s="206"/>
      <c r="P13" s="160"/>
      <c r="Q13" s="160"/>
      <c r="R13" s="157"/>
      <c r="S13" s="157"/>
      <c r="T13" s="160"/>
      <c r="U13" s="160"/>
      <c r="V13" s="126">
        <f t="shared" ref="V13:Z13" si="7">V12*V11*12/1000000</f>
        <v>8.9154</v>
      </c>
      <c r="W13" s="126">
        <f t="shared" si="7"/>
        <v>32.513448</v>
      </c>
      <c r="X13" s="126">
        <f t="shared" si="7"/>
        <v>178.77456</v>
      </c>
      <c r="Y13" s="126">
        <f t="shared" si="7"/>
        <v>288.7511004</v>
      </c>
      <c r="Z13" s="126">
        <f t="shared" si="7"/>
        <v>471.9350714</v>
      </c>
      <c r="AA13" s="161"/>
      <c r="AB13" s="186"/>
      <c r="AC13" s="165">
        <v>960500.0</v>
      </c>
      <c r="AD13" s="186"/>
      <c r="AE13" s="189"/>
      <c r="AF13" s="189"/>
      <c r="AG13" s="189"/>
      <c r="AH13" s="189"/>
      <c r="AI13" s="145"/>
      <c r="AJ13" s="166"/>
      <c r="AK13" s="166"/>
      <c r="AL13" s="145"/>
      <c r="AM13" s="145"/>
      <c r="AN13" s="149"/>
      <c r="AO13" s="149"/>
    </row>
    <row r="14" ht="15.75" customHeight="1">
      <c r="A14" s="200" t="s">
        <v>108</v>
      </c>
      <c r="B14" s="215">
        <v>705.5</v>
      </c>
      <c r="C14" s="201">
        <f>(B14+D14)/2</f>
        <v>770.95</v>
      </c>
      <c r="D14" s="202">
        <v>836.4</v>
      </c>
      <c r="E14" s="202">
        <v>982.0</v>
      </c>
      <c r="F14" s="202">
        <v>1040.9</v>
      </c>
      <c r="G14" s="202">
        <v>1086.3</v>
      </c>
      <c r="H14" s="204">
        <v>1090.0</v>
      </c>
      <c r="I14" s="204">
        <v>1080.0</v>
      </c>
      <c r="J14" s="25">
        <v>1050.0</v>
      </c>
      <c r="K14" s="145"/>
      <c r="L14" s="145"/>
      <c r="M14" s="148"/>
      <c r="N14" s="148"/>
      <c r="O14" s="206"/>
      <c r="P14" s="160"/>
      <c r="Q14" s="160"/>
      <c r="R14" s="157"/>
      <c r="S14" s="157"/>
      <c r="T14" s="160"/>
      <c r="U14" s="160"/>
      <c r="V14" s="201"/>
      <c r="W14" s="207"/>
      <c r="X14" s="208"/>
      <c r="Y14" s="208"/>
      <c r="Z14" s="208"/>
      <c r="AA14" s="217"/>
      <c r="AB14" s="218"/>
      <c r="AC14" s="165">
        <f>AC13*(64.92*12)</f>
        <v>748267920</v>
      </c>
      <c r="AD14" s="165"/>
      <c r="AE14" s="189"/>
      <c r="AF14" s="145"/>
      <c r="AG14" s="189"/>
      <c r="AH14" s="189"/>
      <c r="AI14" s="145"/>
      <c r="AJ14" s="145"/>
      <c r="AK14" s="145"/>
      <c r="AL14" s="145"/>
      <c r="AM14" s="145"/>
      <c r="AN14" s="149"/>
      <c r="AO14" s="149"/>
    </row>
    <row r="15" ht="15.75" customHeight="1">
      <c r="A15" s="200" t="s">
        <v>35</v>
      </c>
      <c r="B15" s="201">
        <v>459.7</v>
      </c>
      <c r="C15" s="201">
        <v>472.3</v>
      </c>
      <c r="D15" s="202">
        <v>512.1</v>
      </c>
      <c r="E15" s="202">
        <v>613.5</v>
      </c>
      <c r="F15" s="202">
        <v>639.7</v>
      </c>
      <c r="G15" s="202">
        <v>652.7</v>
      </c>
      <c r="H15" s="204">
        <v>631.5</v>
      </c>
      <c r="I15" s="204">
        <v>600.5</v>
      </c>
      <c r="J15" s="25">
        <v>565.128</v>
      </c>
      <c r="K15" s="145"/>
      <c r="L15" s="145"/>
      <c r="M15" s="148"/>
      <c r="N15" s="148"/>
      <c r="O15" s="206"/>
      <c r="P15" s="160"/>
      <c r="Q15" s="160"/>
      <c r="R15" s="157"/>
      <c r="S15" s="157"/>
      <c r="T15" s="160"/>
      <c r="U15" s="160"/>
      <c r="V15" s="201"/>
      <c r="W15" s="207"/>
      <c r="X15" s="208"/>
      <c r="Y15" s="208"/>
      <c r="Z15" s="208"/>
      <c r="AA15" s="217"/>
      <c r="AB15" s="189"/>
      <c r="AC15" s="189"/>
      <c r="AD15" s="220">
        <v>960500.0</v>
      </c>
      <c r="AE15" s="189"/>
      <c r="AF15" s="145"/>
      <c r="AG15" s="165"/>
      <c r="AH15" s="189"/>
      <c r="AI15" s="166"/>
      <c r="AJ15" s="142"/>
      <c r="AK15" s="142"/>
      <c r="AL15" s="145"/>
      <c r="AM15" s="145"/>
      <c r="AN15" s="149"/>
      <c r="AO15" s="149"/>
    </row>
    <row r="16" ht="15.75" customHeight="1">
      <c r="A16" s="200" t="s">
        <v>203</v>
      </c>
      <c r="B16" s="201">
        <v>140.7</v>
      </c>
      <c r="C16" s="201">
        <v>165.3</v>
      </c>
      <c r="D16" s="202">
        <v>269.9</v>
      </c>
      <c r="E16" s="202">
        <v>310.6</v>
      </c>
      <c r="F16" s="202">
        <v>326.4</v>
      </c>
      <c r="G16" s="221">
        <v>331.7</v>
      </c>
      <c r="H16" s="204">
        <v>332.7</v>
      </c>
      <c r="I16" s="204">
        <v>326.4</v>
      </c>
      <c r="J16" s="25">
        <v>305.973</v>
      </c>
      <c r="K16" s="145"/>
      <c r="L16" s="145"/>
      <c r="M16" s="148"/>
      <c r="N16" s="148"/>
      <c r="O16" s="206"/>
      <c r="P16" s="160"/>
      <c r="Q16" s="160"/>
      <c r="R16" s="157"/>
      <c r="S16" s="157"/>
      <c r="T16" s="160"/>
      <c r="U16" s="160"/>
      <c r="V16" s="201"/>
      <c r="W16" s="207"/>
      <c r="X16" s="208"/>
      <c r="Y16" s="208"/>
      <c r="Z16" s="208"/>
      <c r="AA16" s="223"/>
      <c r="AB16" s="186"/>
      <c r="AC16" s="186"/>
      <c r="AD16" s="186">
        <f>AD15*64.92</f>
        <v>62355660</v>
      </c>
      <c r="AE16" s="186"/>
      <c r="AF16" s="186"/>
      <c r="AG16" s="186"/>
      <c r="AH16" s="145"/>
      <c r="AI16" s="145"/>
      <c r="AJ16" s="145"/>
      <c r="AK16" s="145"/>
      <c r="AL16" s="145"/>
      <c r="AM16" s="145"/>
      <c r="AN16" s="149"/>
      <c r="AO16" s="149"/>
    </row>
    <row r="17" ht="15.75" customHeight="1">
      <c r="A17" s="200" t="s">
        <v>204</v>
      </c>
      <c r="B17" s="226">
        <f t="shared" ref="B17:I17" si="8">SUM(B11:B16)</f>
        <v>4982.5</v>
      </c>
      <c r="C17" s="226">
        <f t="shared" si="8"/>
        <v>5536.95</v>
      </c>
      <c r="D17" s="226">
        <f t="shared" si="8"/>
        <v>6576.3</v>
      </c>
      <c r="E17" s="226">
        <f t="shared" si="8"/>
        <v>7679.5</v>
      </c>
      <c r="F17" s="226">
        <f t="shared" si="8"/>
        <v>8006.5</v>
      </c>
      <c r="G17" s="226">
        <f t="shared" si="8"/>
        <v>7854.2</v>
      </c>
      <c r="H17" s="226">
        <f t="shared" si="8"/>
        <v>7697</v>
      </c>
      <c r="I17" s="226">
        <f t="shared" si="8"/>
        <v>7540.9</v>
      </c>
      <c r="J17" s="190">
        <f>sum(J11:J16)</f>
        <v>7222.512</v>
      </c>
      <c r="K17" s="145"/>
      <c r="L17" s="145"/>
      <c r="M17" s="148"/>
      <c r="N17" s="148"/>
      <c r="O17" s="206" t="s">
        <v>168</v>
      </c>
      <c r="P17" s="160"/>
      <c r="Q17" s="160"/>
      <c r="R17" s="157"/>
      <c r="S17" s="157"/>
      <c r="T17" s="160"/>
      <c r="U17" s="160"/>
      <c r="V17" s="170">
        <v>46575.0</v>
      </c>
      <c r="W17" s="207">
        <v>77060.0</v>
      </c>
      <c r="X17" s="201">
        <v>123020.0</v>
      </c>
      <c r="Y17" s="207">
        <v>178083.0</v>
      </c>
      <c r="Z17" s="228">
        <v>218537.0</v>
      </c>
      <c r="AA17" s="186"/>
      <c r="AB17" s="186"/>
      <c r="AC17" s="186"/>
      <c r="AD17" s="186">
        <f>AD16*12</f>
        <v>748267920</v>
      </c>
      <c r="AE17" s="186"/>
      <c r="AF17" s="186"/>
      <c r="AG17" s="142"/>
      <c r="AH17" s="145"/>
      <c r="AI17" s="145"/>
      <c r="AJ17" s="145"/>
      <c r="AK17" s="145"/>
      <c r="AL17" s="145"/>
      <c r="AM17" s="145"/>
      <c r="AN17" s="149"/>
      <c r="AO17" s="149"/>
    </row>
    <row r="18" ht="15.75" customHeight="1">
      <c r="A18" s="188"/>
      <c r="B18" s="126"/>
      <c r="C18" s="126"/>
      <c r="D18" s="126"/>
      <c r="E18" s="126"/>
      <c r="F18" s="126"/>
      <c r="G18" s="126"/>
      <c r="H18" s="170"/>
      <c r="I18" s="170"/>
      <c r="J18" s="145"/>
      <c r="K18" s="145"/>
      <c r="L18" s="145"/>
      <c r="M18" s="148"/>
      <c r="N18" s="148"/>
      <c r="O18" s="206"/>
      <c r="P18" s="160"/>
      <c r="Q18" s="160"/>
      <c r="R18" s="157"/>
      <c r="S18" s="157"/>
      <c r="T18" s="160"/>
      <c r="U18" s="160"/>
      <c r="V18" s="201">
        <v>26.62</v>
      </c>
      <c r="W18" s="201">
        <v>49.3</v>
      </c>
      <c r="X18" s="173">
        <v>55.07</v>
      </c>
      <c r="Y18" s="213">
        <v>50.19</v>
      </c>
      <c r="Z18" s="214">
        <v>56.14</v>
      </c>
      <c r="AA18" s="186"/>
      <c r="AB18" s="186"/>
      <c r="AC18" s="186"/>
      <c r="AD18" s="186"/>
      <c r="AE18" s="186"/>
      <c r="AF18" s="186"/>
      <c r="AG18" s="142"/>
      <c r="AH18" s="145"/>
      <c r="AI18" s="145"/>
      <c r="AJ18" s="145"/>
      <c r="AK18" s="145"/>
      <c r="AL18" s="145"/>
      <c r="AM18" s="145"/>
      <c r="AN18" s="149"/>
      <c r="AO18" s="149"/>
    </row>
    <row r="19" ht="15.75" customHeight="1">
      <c r="A19" s="230"/>
      <c r="B19" s="193">
        <v>2004.0</v>
      </c>
      <c r="C19" s="193">
        <v>2006.0</v>
      </c>
      <c r="D19" s="193">
        <v>2008.0</v>
      </c>
      <c r="E19" s="193">
        <v>2010.0</v>
      </c>
      <c r="F19" s="193">
        <v>2011.0</v>
      </c>
      <c r="G19" s="193">
        <v>2012.0</v>
      </c>
      <c r="H19" s="194">
        <v>2013.0</v>
      </c>
      <c r="I19" s="195">
        <v>2014.0</v>
      </c>
      <c r="J19" s="231">
        <v>2015.0</v>
      </c>
      <c r="K19" s="145"/>
      <c r="L19" s="145"/>
      <c r="M19" s="148"/>
      <c r="N19" s="148"/>
      <c r="O19" s="206"/>
      <c r="P19" s="160"/>
      <c r="Q19" s="160"/>
      <c r="R19" s="157"/>
      <c r="S19" s="157"/>
      <c r="T19" s="160"/>
      <c r="U19" s="160"/>
      <c r="V19" s="126">
        <f t="shared" ref="V19:Z19" si="9">V11+V17</f>
        <v>59575</v>
      </c>
      <c r="W19" s="126">
        <f t="shared" si="9"/>
        <v>127704</v>
      </c>
      <c r="X19" s="126">
        <f t="shared" si="9"/>
        <v>371318</v>
      </c>
      <c r="Y19" s="126">
        <f t="shared" si="9"/>
        <v>657513</v>
      </c>
      <c r="Z19" s="126">
        <f t="shared" si="9"/>
        <v>919070</v>
      </c>
      <c r="AA19" s="126"/>
      <c r="AB19" s="232"/>
      <c r="AC19" s="186"/>
      <c r="AD19" s="186"/>
      <c r="AE19" s="186"/>
      <c r="AF19" s="186"/>
      <c r="AG19" s="142"/>
      <c r="AH19" s="145"/>
      <c r="AI19" s="145"/>
      <c r="AJ19" s="145"/>
      <c r="AK19" s="145"/>
      <c r="AL19" s="145"/>
      <c r="AM19" s="145"/>
      <c r="AN19" s="149"/>
      <c r="AO19" s="149"/>
    </row>
    <row r="20" ht="15.75" customHeight="1">
      <c r="A20" s="230" t="s">
        <v>219</v>
      </c>
      <c r="B20" s="233">
        <v>5030.7</v>
      </c>
      <c r="C20" s="233">
        <v>5801.0</v>
      </c>
      <c r="D20" s="233">
        <v>6833.9</v>
      </c>
      <c r="E20" s="233">
        <v>7711.9</v>
      </c>
      <c r="F20" s="233">
        <f t="shared" ref="F20:I20" si="10">F22-F21</f>
        <v>7993.58965</v>
      </c>
      <c r="G20" s="233">
        <f t="shared" si="10"/>
        <v>7821.905709</v>
      </c>
      <c r="H20" s="233">
        <f t="shared" si="10"/>
        <v>7787.62747</v>
      </c>
      <c r="I20" s="233">
        <f t="shared" si="10"/>
        <v>7351.4</v>
      </c>
      <c r="J20" s="190">
        <f>J17</f>
        <v>7222.512</v>
      </c>
      <c r="K20" s="234" t="s">
        <v>228</v>
      </c>
      <c r="L20" s="145"/>
      <c r="M20" s="148"/>
      <c r="N20" s="148"/>
      <c r="O20" s="206"/>
      <c r="P20" s="160"/>
      <c r="Q20" s="160"/>
      <c r="R20" s="157"/>
      <c r="S20" s="157"/>
      <c r="T20" s="160"/>
      <c r="U20" s="160"/>
      <c r="V20" s="126">
        <f t="shared" ref="V20:Z20" si="11">V17*V18*12/1000000</f>
        <v>14.877918</v>
      </c>
      <c r="W20" s="126">
        <f t="shared" si="11"/>
        <v>45.588696</v>
      </c>
      <c r="X20" s="126">
        <f t="shared" si="11"/>
        <v>81.2965368</v>
      </c>
      <c r="Y20" s="126">
        <f t="shared" si="11"/>
        <v>107.2558292</v>
      </c>
      <c r="Z20" s="126">
        <f t="shared" si="11"/>
        <v>147.2240062</v>
      </c>
      <c r="AA20" s="186"/>
      <c r="AB20" s="186"/>
      <c r="AC20" s="186"/>
      <c r="AD20" s="186"/>
      <c r="AE20" s="186"/>
      <c r="AF20" s="186"/>
      <c r="AG20" s="142"/>
      <c r="AH20" s="145"/>
      <c r="AI20" s="145"/>
      <c r="AJ20" s="145"/>
      <c r="AK20" s="145"/>
      <c r="AL20" s="145"/>
      <c r="AM20" s="145"/>
      <c r="AN20" s="149"/>
      <c r="AO20" s="149"/>
    </row>
    <row r="21" ht="15.75" customHeight="1">
      <c r="A21" s="230" t="s">
        <v>230</v>
      </c>
      <c r="B21" s="125">
        <v>8.343</v>
      </c>
      <c r="C21" s="236">
        <v>51.0490327490158</v>
      </c>
      <c r="D21" s="236">
        <v>119.12913496</v>
      </c>
      <c r="E21" s="236">
        <v>283.12882498</v>
      </c>
      <c r="F21" s="236">
        <v>465.51035006</v>
      </c>
      <c r="G21" s="236">
        <v>738.89429145</v>
      </c>
      <c r="H21" s="236">
        <v>1006.27252977</v>
      </c>
      <c r="I21" s="237">
        <v>1578.6</v>
      </c>
      <c r="J21" s="239">
        <f>M8</f>
        <v>1727.86</v>
      </c>
      <c r="K21" s="190">
        <f>sum(J20:J21)</f>
        <v>8950.372</v>
      </c>
      <c r="L21" s="145"/>
      <c r="M21" s="148"/>
      <c r="N21" s="148"/>
      <c r="O21" s="241" t="s">
        <v>20</v>
      </c>
      <c r="P21" s="201"/>
      <c r="Q21" s="201"/>
      <c r="R21" s="157"/>
      <c r="S21" s="157">
        <v>35000.0</v>
      </c>
      <c r="T21" s="208">
        <v>78000.0</v>
      </c>
      <c r="U21" s="208">
        <v>170000.0</v>
      </c>
      <c r="V21" s="170">
        <v>314000.0</v>
      </c>
      <c r="W21" s="207">
        <v>509000.0</v>
      </c>
      <c r="X21" s="208">
        <v>678000.0</v>
      </c>
      <c r="Y21" s="208">
        <v>815000.0</v>
      </c>
      <c r="Z21" s="242">
        <v>916.0</v>
      </c>
      <c r="AA21" s="186"/>
      <c r="AB21" s="186"/>
      <c r="AC21" s="186"/>
      <c r="AD21" s="186"/>
      <c r="AE21" s="186"/>
      <c r="AF21" s="186"/>
      <c r="AG21" s="142"/>
      <c r="AH21" s="145"/>
      <c r="AI21" s="145"/>
      <c r="AJ21" s="145"/>
      <c r="AK21" s="145"/>
      <c r="AL21" s="145"/>
      <c r="AM21" s="145"/>
      <c r="AN21" s="149"/>
      <c r="AO21" s="149"/>
    </row>
    <row r="22" ht="15.75" customHeight="1">
      <c r="A22" s="243" t="s">
        <v>236</v>
      </c>
      <c r="B22" s="170">
        <f t="shared" ref="B22:E22" si="12">SUM(B20:B21)</f>
        <v>5039.043</v>
      </c>
      <c r="C22" s="170">
        <f t="shared" si="12"/>
        <v>5852.049033</v>
      </c>
      <c r="D22" s="170">
        <f t="shared" si="12"/>
        <v>6953.029135</v>
      </c>
      <c r="E22" s="170">
        <f t="shared" si="12"/>
        <v>7995.028825</v>
      </c>
      <c r="F22" s="237">
        <v>8459.1</v>
      </c>
      <c r="G22" s="237">
        <v>8560.8</v>
      </c>
      <c r="H22" s="237">
        <v>8793.9</v>
      </c>
      <c r="I22" s="245">
        <v>8930.0</v>
      </c>
      <c r="J22" s="247">
        <v>8918.2</v>
      </c>
      <c r="K22" s="234" t="s">
        <v>237</v>
      </c>
      <c r="L22" s="145"/>
      <c r="M22" s="148"/>
      <c r="N22" s="148"/>
      <c r="O22" s="206"/>
      <c r="P22" s="160"/>
      <c r="Q22" s="160"/>
      <c r="R22" s="157"/>
      <c r="S22" s="144">
        <v>47.36</v>
      </c>
      <c r="T22" s="201">
        <v>50.42</v>
      </c>
      <c r="U22" s="201">
        <v>53.79</v>
      </c>
      <c r="V22" s="201">
        <v>57.15</v>
      </c>
      <c r="W22" s="201">
        <v>59.41</v>
      </c>
      <c r="X22" s="173">
        <v>60.66</v>
      </c>
      <c r="Y22" s="213">
        <v>57.38</v>
      </c>
      <c r="Z22" s="214">
        <v>63.47</v>
      </c>
      <c r="AA22" s="186"/>
      <c r="AB22" s="186"/>
      <c r="AC22" s="186"/>
      <c r="AD22" s="186"/>
      <c r="AE22" s="186"/>
      <c r="AF22" s="186"/>
      <c r="AG22" s="142"/>
      <c r="AH22" s="145"/>
      <c r="AI22" s="145"/>
      <c r="AJ22" s="145"/>
      <c r="AK22" s="145"/>
      <c r="AL22" s="145"/>
      <c r="AM22" s="145"/>
      <c r="AN22" s="149"/>
      <c r="AO22" s="149"/>
    </row>
    <row r="23" ht="15.75" customHeight="1">
      <c r="A23" s="243" t="s">
        <v>238</v>
      </c>
      <c r="B23" s="248">
        <f t="shared" ref="B23:J23" si="13">B21/B22</f>
        <v>0.001655671523</v>
      </c>
      <c r="C23" s="248">
        <f t="shared" si="13"/>
        <v>0.008723274953</v>
      </c>
      <c r="D23" s="248">
        <f t="shared" si="13"/>
        <v>0.01713341518</v>
      </c>
      <c r="E23" s="248">
        <f t="shared" si="13"/>
        <v>0.03541310872</v>
      </c>
      <c r="F23" s="248">
        <f t="shared" si="13"/>
        <v>0.05503071841</v>
      </c>
      <c r="G23" s="248">
        <f t="shared" si="13"/>
        <v>0.08631136009</v>
      </c>
      <c r="H23" s="248">
        <f t="shared" si="13"/>
        <v>0.1144284708</v>
      </c>
      <c r="I23" s="248">
        <f t="shared" si="13"/>
        <v>0.176774916</v>
      </c>
      <c r="J23" s="248">
        <f t="shared" si="13"/>
        <v>0.1937453746</v>
      </c>
      <c r="K23" s="145"/>
      <c r="L23" s="145"/>
      <c r="M23" s="148"/>
      <c r="N23" s="148"/>
      <c r="O23" s="206"/>
      <c r="P23" s="160"/>
      <c r="Q23" s="160"/>
      <c r="R23" s="157"/>
      <c r="S23" s="157">
        <f t="shared" ref="S23:Z23" si="14">S21*S22*12/1000000</f>
        <v>19.8912</v>
      </c>
      <c r="T23" s="157">
        <f t="shared" si="14"/>
        <v>47.19312</v>
      </c>
      <c r="U23" s="157">
        <f t="shared" si="14"/>
        <v>109.7316</v>
      </c>
      <c r="V23" s="160">
        <f t="shared" si="14"/>
        <v>215.3412</v>
      </c>
      <c r="W23" s="160">
        <f t="shared" si="14"/>
        <v>362.87628</v>
      </c>
      <c r="X23" s="160">
        <f t="shared" si="14"/>
        <v>493.52976</v>
      </c>
      <c r="Y23" s="160">
        <f t="shared" si="14"/>
        <v>561.1764</v>
      </c>
      <c r="Z23" s="160">
        <f t="shared" si="14"/>
        <v>0.69766224</v>
      </c>
      <c r="AA23" s="186"/>
      <c r="AB23" s="186"/>
      <c r="AC23" s="186"/>
      <c r="AD23" s="186"/>
      <c r="AE23" s="186"/>
      <c r="AF23" s="186"/>
      <c r="AG23" s="142"/>
      <c r="AH23" s="145"/>
      <c r="AI23" s="145"/>
      <c r="AJ23" s="145"/>
      <c r="AK23" s="145"/>
      <c r="AL23" s="145"/>
      <c r="AM23" s="145"/>
      <c r="AN23" s="149"/>
      <c r="AO23" s="149"/>
    </row>
    <row r="24" ht="15.75" customHeight="1">
      <c r="A24" s="250"/>
      <c r="B24" s="208"/>
      <c r="C24" s="208"/>
      <c r="D24" s="251"/>
      <c r="E24" s="251"/>
      <c r="F24" s="251"/>
      <c r="G24" s="252"/>
      <c r="H24" s="253"/>
      <c r="I24" s="96"/>
      <c r="J24" s="96"/>
      <c r="K24" s="145"/>
      <c r="L24" s="145"/>
      <c r="M24" s="148"/>
      <c r="N24" s="148"/>
      <c r="O24" s="206"/>
      <c r="P24" s="160"/>
      <c r="Q24" s="160"/>
      <c r="R24" s="157"/>
      <c r="S24" s="157"/>
      <c r="T24" s="160"/>
      <c r="U24" s="160"/>
      <c r="V24" s="201"/>
      <c r="W24" s="207"/>
      <c r="X24" s="208"/>
      <c r="Y24" s="208"/>
      <c r="Z24" s="208"/>
      <c r="AA24" s="254"/>
      <c r="AB24" s="254"/>
      <c r="AC24" s="254"/>
      <c r="AD24" s="254"/>
      <c r="AE24" s="254"/>
      <c r="AF24" s="254"/>
      <c r="AG24" s="143"/>
      <c r="AH24" s="145"/>
      <c r="AI24" s="145"/>
      <c r="AJ24" s="145"/>
      <c r="AK24" s="145"/>
      <c r="AL24" s="145"/>
      <c r="AM24" s="145"/>
      <c r="AN24" s="149"/>
      <c r="AO24" s="149"/>
    </row>
    <row r="25" ht="15.75" customHeight="1">
      <c r="A25" s="250" t="s">
        <v>239</v>
      </c>
      <c r="B25" s="208">
        <v>19800.0</v>
      </c>
      <c r="C25" s="208">
        <v>18400.0</v>
      </c>
      <c r="D25" s="251">
        <v>18000.0</v>
      </c>
      <c r="E25" s="251">
        <v>16900.0</v>
      </c>
      <c r="F25" s="251">
        <v>16400.0</v>
      </c>
      <c r="G25" s="252">
        <v>15900.0</v>
      </c>
      <c r="H25" s="253">
        <v>15600.0</v>
      </c>
      <c r="I25" s="96">
        <v>15500.0</v>
      </c>
      <c r="J25" s="96">
        <v>15500.0</v>
      </c>
      <c r="K25" s="145"/>
      <c r="L25" s="145"/>
      <c r="M25" s="148"/>
      <c r="N25" s="148"/>
      <c r="O25" s="241" t="s">
        <v>170</v>
      </c>
      <c r="P25" s="201">
        <v>25422.0</v>
      </c>
      <c r="Q25" s="162">
        <v>51561.0</v>
      </c>
      <c r="R25" s="157">
        <v>59442.0</v>
      </c>
      <c r="S25" s="162">
        <v>76758.0</v>
      </c>
      <c r="T25" s="201">
        <v>82278.0</v>
      </c>
      <c r="U25" s="162">
        <v>86520.0</v>
      </c>
      <c r="V25" s="170">
        <v>89967.0</v>
      </c>
      <c r="W25" s="207">
        <v>95476.0</v>
      </c>
      <c r="X25" s="207">
        <v>97232.0</v>
      </c>
      <c r="Y25" s="207">
        <v>104861.0</v>
      </c>
      <c r="Z25" s="228">
        <v>108096.0</v>
      </c>
      <c r="AA25" s="254"/>
      <c r="AB25" s="254"/>
      <c r="AC25" s="254"/>
      <c r="AD25" s="254"/>
      <c r="AE25" s="254"/>
      <c r="AF25" s="254"/>
      <c r="AG25" s="143"/>
      <c r="AH25" s="145"/>
      <c r="AI25" s="145"/>
      <c r="AJ25" s="145"/>
      <c r="AK25" s="145"/>
      <c r="AL25" s="145"/>
      <c r="AM25" s="145"/>
      <c r="AN25" s="149"/>
      <c r="AO25" s="149"/>
    </row>
    <row r="26" ht="15.75" customHeight="1">
      <c r="A26" s="200" t="s">
        <v>240</v>
      </c>
      <c r="B26" s="208">
        <v>4200.0</v>
      </c>
      <c r="C26" s="208">
        <v>5000.0</v>
      </c>
      <c r="D26" s="251">
        <v>6200.0</v>
      </c>
      <c r="E26" s="251">
        <v>6800.0</v>
      </c>
      <c r="F26" s="255">
        <v>7200.0</v>
      </c>
      <c r="G26" s="253">
        <v>7625.0</v>
      </c>
      <c r="H26" s="256">
        <v>8100.0</v>
      </c>
      <c r="I26" s="257">
        <v>8400.0</v>
      </c>
      <c r="J26" s="258">
        <v>8700.0</v>
      </c>
      <c r="K26" s="145"/>
      <c r="L26" s="145"/>
      <c r="M26" s="148"/>
      <c r="N26" s="148"/>
      <c r="O26" s="206"/>
      <c r="P26" s="201">
        <v>27.62</v>
      </c>
      <c r="Q26" s="126">
        <v>37.0111776989068</v>
      </c>
      <c r="R26" s="201">
        <v>46.0</v>
      </c>
      <c r="S26" s="201">
        <v>47.36</v>
      </c>
      <c r="T26" s="201">
        <v>49.88</v>
      </c>
      <c r="U26" s="173">
        <v>51.42</v>
      </c>
      <c r="V26" s="201">
        <v>53.71</v>
      </c>
      <c r="W26" s="201">
        <v>62.38</v>
      </c>
      <c r="X26" s="173">
        <v>66.92</v>
      </c>
      <c r="Y26" s="173">
        <v>66.58</v>
      </c>
      <c r="Z26" s="261">
        <v>65.04</v>
      </c>
      <c r="AA26" s="186"/>
      <c r="AB26" s="186"/>
      <c r="AC26" s="186"/>
      <c r="AD26" s="186"/>
      <c r="AE26" s="186"/>
      <c r="AF26" s="142"/>
      <c r="AG26" s="145"/>
      <c r="AH26" s="145"/>
      <c r="AI26" s="145"/>
      <c r="AJ26" s="145"/>
      <c r="AK26" s="145"/>
      <c r="AL26" s="145"/>
      <c r="AM26" s="145"/>
      <c r="AN26" s="149"/>
      <c r="AO26" s="149"/>
    </row>
    <row r="27" ht="15.75" customHeight="1">
      <c r="A27" s="250" t="s">
        <v>243</v>
      </c>
      <c r="B27" s="208">
        <f t="shared" ref="B27:I27" si="15">SUM(B25:B26)</f>
        <v>24000</v>
      </c>
      <c r="C27" s="208">
        <f t="shared" si="15"/>
        <v>23400</v>
      </c>
      <c r="D27" s="208">
        <f t="shared" si="15"/>
        <v>24200</v>
      </c>
      <c r="E27" s="208">
        <f t="shared" si="15"/>
        <v>23700</v>
      </c>
      <c r="F27" s="208">
        <f t="shared" si="15"/>
        <v>23600</v>
      </c>
      <c r="G27" s="208">
        <f t="shared" si="15"/>
        <v>23525</v>
      </c>
      <c r="H27" s="208">
        <f t="shared" si="15"/>
        <v>23700</v>
      </c>
      <c r="I27" s="208">
        <f t="shared" si="15"/>
        <v>23900</v>
      </c>
      <c r="J27" s="126">
        <f>sum(J25:J26)</f>
        <v>24200</v>
      </c>
      <c r="K27" s="145"/>
      <c r="L27" s="145"/>
      <c r="M27" s="148"/>
      <c r="N27" s="148"/>
      <c r="O27" s="206"/>
      <c r="P27" s="160">
        <f t="shared" ref="P27:Y27" si="16">P25*P26*12/1000000</f>
        <v>8.42586768</v>
      </c>
      <c r="Q27" s="160">
        <f t="shared" si="16"/>
        <v>22.9</v>
      </c>
      <c r="R27" s="160">
        <f t="shared" si="16"/>
        <v>32.811984</v>
      </c>
      <c r="S27" s="160">
        <f t="shared" si="16"/>
        <v>43.62310656</v>
      </c>
      <c r="T27" s="160">
        <f t="shared" si="16"/>
        <v>49.24831968</v>
      </c>
      <c r="U27" s="160">
        <f t="shared" si="16"/>
        <v>53.3863008</v>
      </c>
      <c r="V27" s="160">
        <f t="shared" si="16"/>
        <v>57.98553084</v>
      </c>
      <c r="W27" s="160">
        <f t="shared" si="16"/>
        <v>71.46951456</v>
      </c>
      <c r="X27" s="160">
        <f t="shared" si="16"/>
        <v>78.08118528</v>
      </c>
      <c r="Y27" s="160">
        <f t="shared" si="16"/>
        <v>83.77974456</v>
      </c>
      <c r="Z27" s="159">
        <v>85.2</v>
      </c>
      <c r="AA27" s="254"/>
      <c r="AB27" s="254"/>
      <c r="AC27" s="254"/>
      <c r="AD27" s="254"/>
      <c r="AE27" s="254"/>
      <c r="AF27" s="254"/>
      <c r="AG27" s="143"/>
      <c r="AH27" s="145"/>
      <c r="AI27" s="145"/>
      <c r="AJ27" s="145"/>
      <c r="AK27" s="145"/>
      <c r="AL27" s="145"/>
      <c r="AM27" s="145"/>
      <c r="AN27" s="149"/>
      <c r="AO27" s="149"/>
    </row>
    <row r="28" ht="15.75" customHeight="1">
      <c r="A28" s="200" t="s">
        <v>245</v>
      </c>
      <c r="B28" s="264">
        <f t="shared" ref="B28:J28" si="17">B21/B27*100</f>
        <v>0.0347625</v>
      </c>
      <c r="C28" s="264">
        <f t="shared" si="17"/>
        <v>0.2181582596</v>
      </c>
      <c r="D28" s="264">
        <f t="shared" si="17"/>
        <v>0.4922691527</v>
      </c>
      <c r="E28" s="264">
        <f t="shared" si="17"/>
        <v>1.194636392</v>
      </c>
      <c r="F28" s="264">
        <f t="shared" si="17"/>
        <v>1.972501483</v>
      </c>
      <c r="G28" s="264">
        <f t="shared" si="17"/>
        <v>3.140889655</v>
      </c>
      <c r="H28" s="264">
        <f t="shared" si="17"/>
        <v>4.245875653</v>
      </c>
      <c r="I28" s="264">
        <f t="shared" si="17"/>
        <v>6.605020921</v>
      </c>
      <c r="J28" s="264">
        <f t="shared" si="17"/>
        <v>7.139917355</v>
      </c>
      <c r="K28" s="145"/>
      <c r="L28" s="145"/>
      <c r="M28" s="148"/>
      <c r="N28" s="148"/>
      <c r="O28" s="206"/>
      <c r="P28" s="160"/>
      <c r="Q28" s="160"/>
      <c r="R28" s="157"/>
      <c r="S28" s="157"/>
      <c r="T28" s="160"/>
      <c r="U28" s="160"/>
      <c r="V28" s="201"/>
      <c r="W28" s="207"/>
      <c r="X28" s="208"/>
      <c r="Y28" s="208"/>
      <c r="Z28" s="208"/>
      <c r="AA28" s="186"/>
      <c r="AB28" s="186"/>
      <c r="AC28" s="186"/>
      <c r="AD28" s="186"/>
      <c r="AE28" s="186"/>
      <c r="AF28" s="186"/>
      <c r="AG28" s="142"/>
      <c r="AH28" s="145"/>
      <c r="AI28" s="145"/>
      <c r="AJ28" s="145"/>
      <c r="AK28" s="145"/>
      <c r="AL28" s="145"/>
      <c r="AM28" s="145"/>
      <c r="AN28" s="149"/>
      <c r="AO28" s="149"/>
    </row>
    <row r="29" ht="15.75" customHeight="1">
      <c r="A29" s="188"/>
      <c r="B29" s="264"/>
      <c r="C29" s="264"/>
      <c r="D29" s="264"/>
      <c r="E29" s="264"/>
      <c r="F29" s="264"/>
      <c r="G29" s="264"/>
      <c r="H29" s="170"/>
      <c r="I29" s="160"/>
      <c r="J29" s="145"/>
      <c r="K29" s="145"/>
      <c r="L29" s="145"/>
      <c r="M29" s="148"/>
      <c r="N29" s="148"/>
      <c r="O29" s="241" t="s">
        <v>171</v>
      </c>
      <c r="P29" s="162">
        <v>25000.0</v>
      </c>
      <c r="Q29" s="162">
        <v>42089.0</v>
      </c>
      <c r="R29" s="162">
        <v>51277.0</v>
      </c>
      <c r="S29" s="162">
        <v>62244.0</v>
      </c>
      <c r="T29" s="162">
        <v>70463.0</v>
      </c>
      <c r="U29" s="162">
        <v>77831.0</v>
      </c>
      <c r="V29" s="162">
        <v>85537.0</v>
      </c>
      <c r="W29" s="162">
        <v>93960.0</v>
      </c>
      <c r="X29" s="173">
        <v>97262.0</v>
      </c>
      <c r="Y29" s="173">
        <v>101147.0</v>
      </c>
      <c r="Z29" s="261">
        <v>103716.0</v>
      </c>
      <c r="AA29" s="186"/>
      <c r="AB29" s="186"/>
      <c r="AC29" s="186"/>
      <c r="AD29" s="186"/>
      <c r="AE29" s="186"/>
      <c r="AF29" s="186"/>
      <c r="AG29" s="142"/>
      <c r="AH29" s="145"/>
      <c r="AI29" s="145"/>
      <c r="AJ29" s="145"/>
      <c r="AK29" s="145"/>
      <c r="AL29" s="145"/>
      <c r="AM29" s="145"/>
      <c r="AN29" s="149"/>
      <c r="AO29" s="149"/>
    </row>
    <row r="30" ht="15.75" customHeight="1">
      <c r="A30" s="250" t="s">
        <v>248</v>
      </c>
      <c r="B30" s="160">
        <f t="shared" ref="B30:I30" si="18">SUM(B22+B27)</f>
        <v>29039.043</v>
      </c>
      <c r="C30" s="160">
        <f t="shared" si="18"/>
        <v>29252.04903</v>
      </c>
      <c r="D30" s="160">
        <f t="shared" si="18"/>
        <v>31153.02913</v>
      </c>
      <c r="E30" s="160">
        <f t="shared" si="18"/>
        <v>31695.02882</v>
      </c>
      <c r="F30" s="160">
        <f t="shared" si="18"/>
        <v>32059.1</v>
      </c>
      <c r="G30" s="160">
        <f t="shared" si="18"/>
        <v>32085.8</v>
      </c>
      <c r="H30" s="160">
        <f t="shared" si="18"/>
        <v>32493.9</v>
      </c>
      <c r="I30" s="160">
        <f t="shared" si="18"/>
        <v>32830</v>
      </c>
      <c r="J30" s="160">
        <f>sum(J22,J27)</f>
        <v>33118.2</v>
      </c>
      <c r="K30" s="145"/>
      <c r="L30" s="145"/>
      <c r="M30" s="148"/>
      <c r="N30" s="148"/>
      <c r="AA30" s="254"/>
      <c r="AB30" s="254"/>
      <c r="AC30" s="254"/>
      <c r="AD30" s="254"/>
      <c r="AE30" s="254"/>
      <c r="AF30" s="143"/>
      <c r="AG30" s="145"/>
      <c r="AH30" s="145"/>
      <c r="AI30" s="145"/>
      <c r="AJ30" s="145"/>
      <c r="AK30" s="145"/>
      <c r="AL30" s="145"/>
      <c r="AM30" s="145"/>
      <c r="AN30" s="149"/>
      <c r="AO30" s="149"/>
    </row>
    <row r="31" ht="15.75" customHeight="1">
      <c r="A31" s="200" t="s">
        <v>249</v>
      </c>
      <c r="B31" s="160">
        <f t="shared" ref="B31:J31" si="19">B21/B30*100</f>
        <v>0.02873028564</v>
      </c>
      <c r="C31" s="160">
        <f t="shared" si="19"/>
        <v>0.1745143825</v>
      </c>
      <c r="D31" s="160">
        <f t="shared" si="19"/>
        <v>0.3823998445</v>
      </c>
      <c r="E31" s="160">
        <f t="shared" si="19"/>
        <v>0.8932909528</v>
      </c>
      <c r="F31" s="160">
        <f t="shared" si="19"/>
        <v>1.452038111</v>
      </c>
      <c r="G31" s="160">
        <f t="shared" si="19"/>
        <v>2.30287009</v>
      </c>
      <c r="H31" s="160">
        <f t="shared" si="19"/>
        <v>3.096804415</v>
      </c>
      <c r="I31" s="160">
        <f t="shared" si="19"/>
        <v>4.808406945</v>
      </c>
      <c r="J31" s="125">
        <f t="shared" si="19"/>
        <v>5.217252145</v>
      </c>
      <c r="K31" s="145"/>
      <c r="L31" s="145"/>
      <c r="M31" s="148"/>
      <c r="N31" s="6"/>
      <c r="O31" s="147"/>
      <c r="P31" s="147"/>
      <c r="Q31" s="147"/>
      <c r="R31" s="147"/>
      <c r="S31" s="147"/>
      <c r="T31" s="147"/>
      <c r="U31" s="147"/>
      <c r="V31" s="147"/>
      <c r="W31" s="147"/>
      <c r="X31" s="147"/>
      <c r="Y31" s="147"/>
      <c r="Z31" s="147"/>
      <c r="AA31" s="186"/>
      <c r="AB31" s="186"/>
      <c r="AC31" s="186"/>
      <c r="AD31" s="186"/>
      <c r="AE31" s="186"/>
      <c r="AF31" s="186"/>
      <c r="AG31" s="142"/>
      <c r="AH31" s="145"/>
      <c r="AI31" s="145"/>
      <c r="AJ31" s="145"/>
      <c r="AK31" s="145"/>
      <c r="AL31" s="145"/>
      <c r="AM31" s="145"/>
      <c r="AN31" s="149"/>
      <c r="AO31" s="149"/>
    </row>
    <row r="32" ht="15.75" customHeight="1">
      <c r="A32" s="267" t="s">
        <v>250</v>
      </c>
      <c r="B32" s="160">
        <f t="shared" ref="B32:J32" si="20">B21/B22*100</f>
        <v>0.1655671523</v>
      </c>
      <c r="C32" s="160">
        <f t="shared" si="20"/>
        <v>0.8723274953</v>
      </c>
      <c r="D32" s="160">
        <f t="shared" si="20"/>
        <v>1.713341518</v>
      </c>
      <c r="E32" s="160">
        <f t="shared" si="20"/>
        <v>3.541310872</v>
      </c>
      <c r="F32" s="160">
        <f t="shared" si="20"/>
        <v>5.503071841</v>
      </c>
      <c r="G32" s="160">
        <f t="shared" si="20"/>
        <v>8.631136009</v>
      </c>
      <c r="H32" s="160">
        <f t="shared" si="20"/>
        <v>11.44284708</v>
      </c>
      <c r="I32" s="160">
        <f t="shared" si="20"/>
        <v>17.6774916</v>
      </c>
      <c r="J32" s="125">
        <f t="shared" si="20"/>
        <v>19.37453746</v>
      </c>
      <c r="K32" s="145"/>
      <c r="L32" s="145"/>
      <c r="M32" s="145"/>
      <c r="N32" s="145"/>
      <c r="O32" s="189"/>
      <c r="P32" s="201"/>
      <c r="Q32" s="126"/>
      <c r="R32" s="264"/>
      <c r="S32" s="264"/>
      <c r="T32" s="201"/>
      <c r="U32" s="173"/>
      <c r="V32" s="126"/>
      <c r="W32" s="126"/>
      <c r="X32" s="126"/>
      <c r="Y32" s="126"/>
      <c r="Z32" s="126"/>
      <c r="AA32" s="142"/>
      <c r="AB32" s="142"/>
      <c r="AC32" s="142"/>
      <c r="AD32" s="142"/>
      <c r="AE32" s="142"/>
      <c r="AF32" s="142"/>
      <c r="AG32" s="142"/>
      <c r="AH32" s="145"/>
      <c r="AI32" s="145"/>
      <c r="AJ32" s="145"/>
      <c r="AK32" s="145"/>
      <c r="AL32" s="145"/>
      <c r="AM32" s="145"/>
      <c r="AN32" s="149"/>
      <c r="AO32" s="149"/>
    </row>
    <row r="33" ht="15.75" customHeight="1">
      <c r="A33" s="146"/>
      <c r="B33" s="7"/>
      <c r="C33" s="147"/>
      <c r="D33" s="7"/>
      <c r="E33" s="7"/>
      <c r="F33" s="268"/>
      <c r="G33" s="268"/>
      <c r="H33" s="269"/>
      <c r="I33" s="269"/>
      <c r="J33" s="270"/>
      <c r="K33" s="270"/>
      <c r="L33" s="270"/>
      <c r="M33" s="145"/>
      <c r="N33" s="145"/>
      <c r="O33" s="189"/>
      <c r="P33" s="126"/>
      <c r="Q33" s="126"/>
      <c r="R33" s="126"/>
      <c r="S33" s="126"/>
      <c r="T33" s="126"/>
      <c r="U33" s="126"/>
      <c r="V33" s="126"/>
      <c r="W33" s="126"/>
      <c r="X33" s="126"/>
      <c r="Y33" s="126"/>
      <c r="Z33" s="126"/>
      <c r="AA33" s="142"/>
      <c r="AB33" s="142"/>
      <c r="AC33" s="142"/>
      <c r="AD33" s="142"/>
      <c r="AE33" s="142"/>
      <c r="AF33" s="142"/>
      <c r="AG33" s="142"/>
      <c r="AH33" s="145"/>
      <c r="AI33" s="145"/>
      <c r="AJ33" s="145"/>
      <c r="AK33" s="145"/>
      <c r="AL33" s="145"/>
      <c r="AM33" s="145"/>
      <c r="AN33" s="149"/>
      <c r="AO33" s="149"/>
    </row>
    <row r="34" ht="15.75" customHeight="1">
      <c r="A34" s="145"/>
      <c r="B34" s="145"/>
      <c r="C34" s="145"/>
      <c r="D34" s="145"/>
      <c r="E34" s="272"/>
      <c r="F34" s="273"/>
      <c r="G34" s="274"/>
      <c r="H34" s="274"/>
      <c r="I34" s="273"/>
      <c r="J34" s="273"/>
      <c r="K34" s="273"/>
      <c r="L34" s="276"/>
      <c r="M34" s="186"/>
      <c r="N34" s="186"/>
      <c r="O34" s="186"/>
      <c r="P34" s="186"/>
      <c r="Q34" s="186"/>
      <c r="R34" s="186"/>
      <c r="S34" s="186"/>
      <c r="T34" s="145"/>
      <c r="U34" s="145"/>
      <c r="V34" s="145"/>
      <c r="W34" s="145"/>
      <c r="X34" s="145"/>
      <c r="Y34" s="145"/>
      <c r="Z34" s="145"/>
      <c r="AA34" s="145"/>
      <c r="AB34" s="145"/>
      <c r="AC34" s="145"/>
      <c r="AD34" s="145"/>
      <c r="AE34" s="145"/>
      <c r="AF34" s="145"/>
      <c r="AG34" s="145"/>
      <c r="AH34" s="145"/>
      <c r="AI34" s="145"/>
      <c r="AJ34" s="145"/>
      <c r="AK34" s="145"/>
      <c r="AL34" s="145"/>
      <c r="AM34" s="145"/>
      <c r="AN34" s="149"/>
      <c r="AO34" s="149"/>
    </row>
    <row r="35" ht="15.75" customHeight="1">
      <c r="A35" s="139" t="s">
        <v>251</v>
      </c>
      <c r="B35" s="140"/>
      <c r="C35" s="140"/>
      <c r="D35" s="140"/>
      <c r="E35" s="140"/>
      <c r="F35" s="141"/>
      <c r="G35" s="145"/>
      <c r="H35" s="145"/>
      <c r="I35" s="145"/>
      <c r="J35" s="254"/>
      <c r="K35" s="254"/>
      <c r="L35" s="254"/>
      <c r="M35" s="254"/>
      <c r="N35" s="254"/>
      <c r="O35" s="254"/>
      <c r="P35" s="254"/>
      <c r="Q35" s="254"/>
      <c r="R35" s="254"/>
      <c r="S35" s="254"/>
      <c r="T35" s="145"/>
      <c r="U35" s="145"/>
      <c r="V35" s="145"/>
      <c r="W35" s="145"/>
      <c r="X35" s="145"/>
      <c r="Y35" s="145"/>
      <c r="Z35" s="145"/>
      <c r="AA35" s="145"/>
      <c r="AB35" s="145"/>
      <c r="AC35" s="145"/>
      <c r="AD35" s="145"/>
      <c r="AE35" s="145"/>
      <c r="AF35" s="145"/>
      <c r="AG35" s="145"/>
      <c r="AH35" s="145"/>
      <c r="AI35" s="145"/>
      <c r="AJ35" s="145"/>
      <c r="AK35" s="145"/>
      <c r="AL35" s="145"/>
      <c r="AM35" s="145"/>
      <c r="AN35" s="149"/>
      <c r="AO35" s="149"/>
    </row>
    <row r="36" ht="15.75" customHeight="1">
      <c r="A36" s="277"/>
      <c r="B36" s="151">
        <v>2004.0</v>
      </c>
      <c r="C36" s="151">
        <v>2005.0</v>
      </c>
      <c r="D36" s="151">
        <v>2006.0</v>
      </c>
      <c r="E36" s="151">
        <v>2007.0</v>
      </c>
      <c r="F36" s="151">
        <v>2008.0</v>
      </c>
      <c r="G36" s="151">
        <v>2009.0</v>
      </c>
      <c r="H36" s="151">
        <v>2010.0</v>
      </c>
      <c r="I36" s="151">
        <v>2011.0</v>
      </c>
      <c r="J36" s="151">
        <v>2012.0</v>
      </c>
      <c r="K36" s="151">
        <v>2013.0</v>
      </c>
      <c r="L36" s="278">
        <v>2014.0</v>
      </c>
      <c r="M36" s="279">
        <v>2015.0</v>
      </c>
      <c r="N36" s="277"/>
      <c r="O36" s="186"/>
      <c r="P36" s="186"/>
      <c r="Q36" s="186"/>
      <c r="R36" s="280"/>
      <c r="S36" s="280"/>
      <c r="T36" s="280"/>
      <c r="U36" s="280"/>
      <c r="V36" s="280"/>
      <c r="W36" s="281"/>
      <c r="X36" s="281"/>
      <c r="Y36" s="281"/>
      <c r="Z36" s="281"/>
      <c r="AA36" s="282"/>
      <c r="AB36" s="283"/>
      <c r="AC36" s="284"/>
      <c r="AD36" s="284"/>
      <c r="AE36" s="284"/>
      <c r="AF36" s="218" t="s">
        <v>252</v>
      </c>
      <c r="AG36" s="284"/>
      <c r="AH36" s="145"/>
      <c r="AI36" s="145"/>
      <c r="AJ36" s="145"/>
      <c r="AK36" s="145"/>
      <c r="AL36" s="145"/>
      <c r="AM36" s="145"/>
      <c r="AN36" s="149"/>
      <c r="AO36" s="149"/>
    </row>
    <row r="37" ht="15.75" customHeight="1">
      <c r="A37" s="285" t="s">
        <v>166</v>
      </c>
      <c r="B37" s="125"/>
      <c r="C37" s="125"/>
      <c r="D37" s="125"/>
      <c r="E37" s="125"/>
      <c r="F37" s="125"/>
      <c r="G37" s="125"/>
      <c r="H37" s="125">
        <v>4.5</v>
      </c>
      <c r="I37" s="125">
        <v>21.0</v>
      </c>
      <c r="J37" s="125">
        <v>105.644004</v>
      </c>
      <c r="K37" s="125">
        <v>233.7628302</v>
      </c>
      <c r="L37" s="237">
        <v>593.1</v>
      </c>
      <c r="M37" s="159">
        <v>802.4</v>
      </c>
      <c r="N37" s="190"/>
      <c r="O37" s="142"/>
      <c r="P37" s="190"/>
      <c r="Q37" s="190"/>
      <c r="R37" s="190"/>
      <c r="S37" s="190"/>
      <c r="T37" s="190"/>
      <c r="U37" s="190"/>
      <c r="V37" s="190"/>
      <c r="W37" s="190"/>
      <c r="X37" s="190"/>
      <c r="Y37" s="190"/>
      <c r="Z37" s="286"/>
      <c r="AA37" s="190"/>
      <c r="AB37" s="283"/>
      <c r="AC37" s="142"/>
      <c r="AD37" s="142"/>
      <c r="AE37" s="142"/>
      <c r="AF37" s="287"/>
      <c r="AG37" s="142"/>
      <c r="AH37" s="145"/>
      <c r="AI37" s="145"/>
      <c r="AJ37" s="145"/>
      <c r="AK37" s="145"/>
      <c r="AL37" s="145"/>
      <c r="AM37" s="145"/>
      <c r="AN37" s="149"/>
      <c r="AO37" s="149"/>
    </row>
    <row r="38" ht="15.75" customHeight="1">
      <c r="A38" s="285" t="s">
        <v>168</v>
      </c>
      <c r="B38" s="125"/>
      <c r="C38" s="125"/>
      <c r="D38" s="125"/>
      <c r="E38" s="125"/>
      <c r="F38" s="125"/>
      <c r="G38" s="125"/>
      <c r="H38" s="125">
        <v>7.438959</v>
      </c>
      <c r="I38" s="125">
        <v>30.5</v>
      </c>
      <c r="J38" s="125">
        <v>63.4426164</v>
      </c>
      <c r="K38" s="125">
        <v>94.27618302</v>
      </c>
      <c r="L38" s="237">
        <v>122.7</v>
      </c>
      <c r="M38" s="288"/>
      <c r="N38" s="288"/>
      <c r="O38" s="142"/>
      <c r="P38" s="190"/>
      <c r="Q38" s="190"/>
      <c r="R38" s="190"/>
      <c r="S38" s="190"/>
      <c r="T38" s="190"/>
      <c r="U38" s="190"/>
      <c r="V38" s="190"/>
      <c r="W38" s="190"/>
      <c r="X38" s="190"/>
      <c r="Y38" s="190"/>
      <c r="Z38" s="286"/>
      <c r="AA38" s="190"/>
      <c r="AB38" s="283"/>
      <c r="AC38" s="142"/>
      <c r="AD38" s="142"/>
      <c r="AE38" s="142"/>
      <c r="AF38" s="142"/>
      <c r="AG38" s="142"/>
      <c r="AH38" s="145"/>
      <c r="AI38" s="145"/>
      <c r="AJ38" s="145"/>
      <c r="AK38" s="145"/>
      <c r="AL38" s="145"/>
      <c r="AM38" s="145"/>
      <c r="AN38" s="149"/>
      <c r="AO38" s="149"/>
    </row>
    <row r="39" ht="15.75" customHeight="1">
      <c r="A39" s="285" t="s">
        <v>20</v>
      </c>
      <c r="B39" s="125"/>
      <c r="C39" s="236"/>
      <c r="D39" s="236"/>
      <c r="E39" s="236">
        <v>9.9456</v>
      </c>
      <c r="F39" s="236">
        <v>33.54216</v>
      </c>
      <c r="G39" s="236">
        <v>78.46236</v>
      </c>
      <c r="H39" s="236">
        <v>162.5364</v>
      </c>
      <c r="I39" s="236">
        <v>289.10874</v>
      </c>
      <c r="J39" s="236">
        <v>428.20302</v>
      </c>
      <c r="K39" s="236">
        <v>527.35308</v>
      </c>
      <c r="L39" s="237">
        <v>697.7</v>
      </c>
      <c r="M39" s="25">
        <v>748.3</v>
      </c>
      <c r="N39" s="289"/>
      <c r="O39" s="142"/>
      <c r="P39" s="190"/>
      <c r="Q39" s="190"/>
      <c r="R39" s="190"/>
      <c r="S39" s="190"/>
      <c r="T39" s="190"/>
      <c r="U39" s="190"/>
      <c r="V39" s="190"/>
      <c r="W39" s="190"/>
      <c r="X39" s="190"/>
      <c r="Y39" s="190"/>
      <c r="Z39" s="286"/>
      <c r="AA39" s="190"/>
      <c r="AB39" s="283"/>
      <c r="AC39" s="142"/>
      <c r="AD39" s="142"/>
      <c r="AE39" s="142"/>
      <c r="AF39" s="142"/>
      <c r="AG39" s="142"/>
      <c r="AH39" s="145"/>
      <c r="AI39" s="145"/>
      <c r="AJ39" s="145"/>
      <c r="AK39" s="145"/>
      <c r="AL39" s="145"/>
      <c r="AM39" s="145"/>
      <c r="AN39" s="149"/>
      <c r="AO39" s="149"/>
    </row>
    <row r="40" ht="15.75" customHeight="1">
      <c r="A40" s="285" t="s">
        <v>170</v>
      </c>
      <c r="B40" s="173">
        <v>8.4</v>
      </c>
      <c r="C40" s="290">
        <v>22.9</v>
      </c>
      <c r="D40" s="291">
        <v>32.2</v>
      </c>
      <c r="E40" s="292">
        <v>43.623106560000004</v>
      </c>
      <c r="F40" s="291">
        <v>50.0</v>
      </c>
      <c r="G40" s="292">
        <v>53.38630080000001</v>
      </c>
      <c r="H40" s="236">
        <v>59.0</v>
      </c>
      <c r="I40" s="236">
        <v>70.6</v>
      </c>
      <c r="J40" s="236">
        <v>78.5</v>
      </c>
      <c r="K40" s="291">
        <v>82.0</v>
      </c>
      <c r="L40" s="237">
        <v>85.2</v>
      </c>
      <c r="M40" s="25">
        <v>88.8</v>
      </c>
      <c r="N40" s="289"/>
      <c r="O40" s="293"/>
      <c r="P40" s="190"/>
      <c r="Q40" s="190"/>
      <c r="R40" s="190"/>
      <c r="S40" s="190"/>
      <c r="T40" s="190"/>
      <c r="U40" s="190"/>
      <c r="V40" s="190"/>
      <c r="W40" s="190"/>
      <c r="X40" s="190"/>
      <c r="Y40" s="190"/>
      <c r="Z40" s="286"/>
      <c r="AA40" s="190"/>
      <c r="AB40" s="283"/>
      <c r="AC40" s="142"/>
      <c r="AD40" s="142"/>
      <c r="AE40" s="142"/>
      <c r="AF40" s="142"/>
      <c r="AG40" s="142"/>
      <c r="AH40" s="145"/>
      <c r="AI40" s="145"/>
      <c r="AJ40" s="145"/>
      <c r="AK40" s="145"/>
      <c r="AL40" s="145"/>
      <c r="AM40" s="145"/>
      <c r="AN40" s="149"/>
      <c r="AO40" s="149"/>
    </row>
    <row r="41" ht="15.75" customHeight="1">
      <c r="A41" s="285" t="s">
        <v>171</v>
      </c>
      <c r="B41" s="295">
        <v>4.143</v>
      </c>
      <c r="C41" s="236">
        <v>13.4895807490158</v>
      </c>
      <c r="D41" s="236">
        <v>23.4990327490158</v>
      </c>
      <c r="E41" s="236">
        <v>31.83970704</v>
      </c>
      <c r="F41" s="236">
        <v>38.77542168</v>
      </c>
      <c r="G41" s="236">
        <v>45.10058676</v>
      </c>
      <c r="H41" s="236">
        <v>52.46031558</v>
      </c>
      <c r="I41" s="236">
        <v>60.10161006</v>
      </c>
      <c r="J41" s="236">
        <v>67.05465105</v>
      </c>
      <c r="K41" s="236">
        <v>70.63043655</v>
      </c>
      <c r="L41" s="237">
        <v>79.9</v>
      </c>
      <c r="M41" s="25">
        <v>88.36</v>
      </c>
      <c r="N41" s="142"/>
      <c r="O41" s="293"/>
      <c r="P41" s="190"/>
      <c r="Q41" s="190"/>
      <c r="R41" s="190"/>
      <c r="S41" s="190"/>
      <c r="T41" s="190"/>
      <c r="U41" s="190"/>
      <c r="V41" s="190"/>
      <c r="W41" s="190"/>
      <c r="X41" s="190"/>
      <c r="Y41" s="190"/>
      <c r="Z41" s="286"/>
      <c r="AA41" s="190"/>
      <c r="AB41" s="283"/>
      <c r="AC41" s="142"/>
      <c r="AD41" s="142"/>
      <c r="AE41" s="142"/>
      <c r="AF41" s="142"/>
      <c r="AG41" s="142"/>
      <c r="AH41" s="145"/>
      <c r="AI41" s="145"/>
      <c r="AJ41" s="145"/>
      <c r="AK41" s="145"/>
      <c r="AL41" s="145"/>
      <c r="AM41" s="145"/>
      <c r="AN41" s="149"/>
      <c r="AO41" s="149"/>
    </row>
    <row r="42" ht="15.75" customHeight="1">
      <c r="A42" s="285" t="s">
        <v>172</v>
      </c>
      <c r="B42" s="125">
        <v>8.343</v>
      </c>
      <c r="C42" s="236">
        <v>29.1395807490157</v>
      </c>
      <c r="D42" s="236">
        <v>51.0490327490158</v>
      </c>
      <c r="E42" s="236">
        <v>79.69686032</v>
      </c>
      <c r="F42" s="236">
        <v>119.12913496</v>
      </c>
      <c r="G42" s="236">
        <v>175.25609716</v>
      </c>
      <c r="H42" s="236">
        <v>283.12882498</v>
      </c>
      <c r="I42" s="236">
        <v>465.51035006</v>
      </c>
      <c r="J42" s="236">
        <v>738.89429145</v>
      </c>
      <c r="K42" s="236">
        <v>1006.27252977</v>
      </c>
      <c r="L42" s="237">
        <v>1578.6</v>
      </c>
      <c r="M42" s="170">
        <f>sum(M37:M41)</f>
        <v>1727.86</v>
      </c>
      <c r="N42" s="293"/>
      <c r="O42" s="142"/>
      <c r="P42" s="190"/>
      <c r="Q42" s="190"/>
      <c r="R42" s="190"/>
      <c r="S42" s="190"/>
      <c r="T42" s="190"/>
      <c r="U42" s="190"/>
      <c r="V42" s="190"/>
      <c r="W42" s="190"/>
      <c r="X42" s="190"/>
      <c r="Y42" s="190"/>
      <c r="Z42" s="190"/>
      <c r="AA42" s="190"/>
      <c r="AB42" s="283"/>
      <c r="AC42" s="142"/>
      <c r="AD42" s="142"/>
      <c r="AE42" s="142"/>
      <c r="AF42" s="142"/>
      <c r="AG42" s="142"/>
      <c r="AH42" s="145"/>
      <c r="AI42" s="145"/>
      <c r="AJ42" s="145"/>
      <c r="AK42" s="145"/>
      <c r="AL42" s="145"/>
      <c r="AM42" s="145"/>
      <c r="AN42" s="149"/>
      <c r="AO42" s="149"/>
    </row>
    <row r="43" ht="15.75" customHeight="1">
      <c r="A43" s="145"/>
      <c r="B43" s="296"/>
      <c r="C43" s="296"/>
      <c r="D43" s="296"/>
      <c r="E43" s="296"/>
      <c r="F43" s="296"/>
      <c r="G43" s="296"/>
      <c r="H43" s="296"/>
      <c r="I43" s="296"/>
      <c r="J43" s="296"/>
      <c r="K43" s="296"/>
      <c r="L43" s="296"/>
      <c r="M43" s="142"/>
      <c r="N43" s="142"/>
      <c r="O43" s="142"/>
      <c r="P43" s="190"/>
      <c r="Q43" s="190"/>
      <c r="R43" s="190"/>
      <c r="S43" s="190"/>
      <c r="T43" s="190"/>
      <c r="U43" s="190"/>
      <c r="V43" s="190"/>
      <c r="W43" s="190"/>
      <c r="X43" s="190"/>
      <c r="Y43" s="190"/>
      <c r="Z43" s="190"/>
      <c r="AA43" s="190"/>
      <c r="AB43" s="283"/>
      <c r="AC43" s="145"/>
      <c r="AD43" s="145"/>
      <c r="AE43" s="145"/>
      <c r="AF43" s="145"/>
      <c r="AG43" s="145"/>
      <c r="AH43" s="145"/>
      <c r="AI43" s="145"/>
      <c r="AJ43" s="145"/>
      <c r="AK43" s="145"/>
      <c r="AL43" s="145"/>
      <c r="AM43" s="145"/>
      <c r="AN43" s="149"/>
      <c r="AO43" s="149"/>
    </row>
    <row r="44" ht="15.75" customHeight="1">
      <c r="A44" s="186"/>
      <c r="B44" s="145"/>
      <c r="C44" s="145"/>
      <c r="D44" s="145"/>
      <c r="E44" s="145"/>
      <c r="F44" s="145"/>
      <c r="G44" s="287"/>
      <c r="H44" s="145"/>
      <c r="I44" s="145"/>
      <c r="J44" s="142"/>
      <c r="K44" s="142"/>
      <c r="L44" s="142"/>
      <c r="M44" s="142"/>
      <c r="N44" s="142"/>
      <c r="O44" s="142"/>
      <c r="P44" s="190"/>
      <c r="Q44" s="190"/>
      <c r="R44" s="190"/>
      <c r="S44" s="190"/>
      <c r="T44" s="190"/>
      <c r="U44" s="190"/>
      <c r="V44" s="190"/>
      <c r="W44" s="190"/>
      <c r="X44" s="190"/>
      <c r="Y44" s="190"/>
      <c r="Z44" s="190"/>
      <c r="AA44" s="190"/>
      <c r="AB44" s="283"/>
      <c r="AC44" s="145"/>
      <c r="AD44" s="145"/>
      <c r="AE44" s="145"/>
      <c r="AF44" s="145"/>
      <c r="AG44" s="145"/>
      <c r="AH44" s="145"/>
      <c r="AI44" s="145"/>
      <c r="AJ44" s="145"/>
      <c r="AK44" s="145"/>
      <c r="AL44" s="145"/>
      <c r="AM44" s="145"/>
      <c r="AN44" s="149"/>
      <c r="AO44" s="149"/>
    </row>
    <row r="45" ht="15.75" customHeight="1">
      <c r="A45" s="139" t="s">
        <v>253</v>
      </c>
      <c r="B45" s="140"/>
      <c r="C45" s="140"/>
      <c r="D45" s="140"/>
      <c r="E45" s="140"/>
      <c r="F45" s="141"/>
      <c r="G45" s="41"/>
      <c r="H45" s="283"/>
      <c r="I45" s="283"/>
      <c r="J45" s="283"/>
      <c r="K45" s="283"/>
      <c r="L45" s="283"/>
      <c r="M45" s="145"/>
      <c r="N45" s="145"/>
      <c r="O45" s="145"/>
      <c r="P45" s="190"/>
      <c r="Q45" s="190"/>
      <c r="R45" s="190"/>
      <c r="S45" s="190"/>
      <c r="T45" s="190"/>
      <c r="U45" s="190"/>
      <c r="V45" s="190"/>
      <c r="W45" s="190"/>
      <c r="X45" s="190"/>
      <c r="Y45" s="190"/>
      <c r="Z45" s="286"/>
      <c r="AA45" s="190"/>
      <c r="AB45" s="283"/>
      <c r="AC45" s="145"/>
      <c r="AD45" s="145"/>
      <c r="AE45" s="145"/>
      <c r="AF45" s="145"/>
      <c r="AG45" s="145"/>
      <c r="AH45" s="145"/>
      <c r="AI45" s="145"/>
      <c r="AJ45" s="145"/>
      <c r="AK45" s="145"/>
      <c r="AL45" s="145"/>
      <c r="AM45" s="145"/>
      <c r="AN45" s="149"/>
      <c r="AO45" s="149"/>
    </row>
    <row r="46" ht="15.75" customHeight="1">
      <c r="A46" s="297"/>
      <c r="B46" s="151">
        <v>2004.0</v>
      </c>
      <c r="C46" s="151">
        <v>2005.0</v>
      </c>
      <c r="D46" s="151">
        <v>2006.0</v>
      </c>
      <c r="E46" s="151">
        <v>2007.0</v>
      </c>
      <c r="F46" s="151">
        <v>2008.0</v>
      </c>
      <c r="G46" s="151">
        <v>2009.0</v>
      </c>
      <c r="H46" s="151">
        <v>2010.0</v>
      </c>
      <c r="I46" s="151">
        <v>2011.0</v>
      </c>
      <c r="J46" s="151">
        <v>2012.0</v>
      </c>
      <c r="K46" s="151">
        <v>2013.0</v>
      </c>
      <c r="L46" s="278">
        <v>2014.0</v>
      </c>
      <c r="M46" s="279">
        <v>2015.0</v>
      </c>
      <c r="N46" s="145"/>
      <c r="O46" s="145"/>
      <c r="P46" s="190"/>
      <c r="Q46" s="190"/>
      <c r="R46" s="190"/>
      <c r="S46" s="190"/>
      <c r="T46" s="190"/>
      <c r="U46" s="190"/>
      <c r="V46" s="190"/>
      <c r="W46" s="190"/>
      <c r="X46" s="190"/>
      <c r="Y46" s="190"/>
      <c r="Z46" s="286"/>
      <c r="AA46" s="190"/>
      <c r="AB46" s="283"/>
      <c r="AC46" s="145"/>
      <c r="AD46" s="145"/>
      <c r="AE46" s="145"/>
      <c r="AF46" s="145"/>
      <c r="AG46" s="145"/>
      <c r="AH46" s="145"/>
      <c r="AI46" s="145"/>
      <c r="AJ46" s="145"/>
      <c r="AK46" s="145"/>
      <c r="AL46" s="145"/>
      <c r="AM46" s="145"/>
      <c r="AN46" s="149"/>
      <c r="AO46" s="149"/>
    </row>
    <row r="47" ht="15.75" customHeight="1">
      <c r="A47" s="297" t="s">
        <v>166</v>
      </c>
      <c r="B47" s="39"/>
      <c r="C47" s="39"/>
      <c r="D47" s="1"/>
      <c r="E47" s="41"/>
      <c r="F47" s="41"/>
      <c r="G47" s="41"/>
      <c r="H47" s="269">
        <v>29788.0</v>
      </c>
      <c r="I47" s="269">
        <v>93640.0</v>
      </c>
      <c r="J47" s="270">
        <v>249511.0</v>
      </c>
      <c r="K47" s="270">
        <v>514416.0</v>
      </c>
      <c r="L47" s="270">
        <v>788292.0</v>
      </c>
      <c r="M47" s="145">
        <f>(Z3+Z4+AA3)/2</f>
        <v>1050930.5</v>
      </c>
      <c r="N47" s="145"/>
      <c r="O47" s="145"/>
      <c r="P47" s="190"/>
      <c r="Q47" s="190"/>
      <c r="R47" s="190"/>
      <c r="S47" s="190"/>
      <c r="T47" s="190"/>
      <c r="U47" s="190"/>
      <c r="V47" s="190"/>
      <c r="W47" s="190"/>
      <c r="X47" s="190"/>
      <c r="Y47" s="190"/>
      <c r="Z47" s="286"/>
      <c r="AA47" s="190"/>
      <c r="AB47" s="283"/>
      <c r="AC47" s="145"/>
      <c r="AD47" s="145"/>
      <c r="AE47" s="145"/>
      <c r="AF47" s="145"/>
      <c r="AG47" s="145"/>
      <c r="AH47" s="145"/>
      <c r="AI47" s="145"/>
      <c r="AJ47" s="145"/>
      <c r="AK47" s="145"/>
      <c r="AL47" s="145"/>
      <c r="AM47" s="145"/>
      <c r="AN47" s="149"/>
      <c r="AO47" s="149"/>
    </row>
    <row r="48" ht="15.75" customHeight="1">
      <c r="A48" s="297" t="s">
        <v>20</v>
      </c>
      <c r="B48" s="1"/>
      <c r="C48" s="39"/>
      <c r="D48" s="298"/>
      <c r="E48" s="268">
        <v>17500.0</v>
      </c>
      <c r="F48" s="268">
        <v>74100.0</v>
      </c>
      <c r="G48" s="268">
        <v>124000.0</v>
      </c>
      <c r="H48" s="269">
        <v>242000.0</v>
      </c>
      <c r="I48" s="269">
        <v>411500.0</v>
      </c>
      <c r="J48" s="270">
        <v>593500.0</v>
      </c>
      <c r="K48" s="270">
        <v>746500.0</v>
      </c>
      <c r="L48" s="270">
        <v>865500.0</v>
      </c>
      <c r="M48" s="145">
        <f t="shared" ref="M48:M50" si="21">(AA5+Z5)/2</f>
        <v>960500</v>
      </c>
      <c r="N48" s="145"/>
      <c r="O48" s="145"/>
      <c r="P48" s="190"/>
      <c r="Q48" s="190"/>
      <c r="R48" s="190"/>
      <c r="S48" s="190"/>
      <c r="T48" s="190"/>
      <c r="U48" s="190"/>
      <c r="V48" s="190"/>
      <c r="W48" s="190"/>
      <c r="X48" s="190"/>
      <c r="Y48" s="190"/>
      <c r="Z48" s="286"/>
      <c r="AA48" s="190"/>
      <c r="AB48" s="283"/>
      <c r="AC48" s="145"/>
      <c r="AD48" s="145"/>
      <c r="AE48" s="145"/>
      <c r="AF48" s="145"/>
      <c r="AG48" s="145"/>
      <c r="AH48" s="145"/>
      <c r="AI48" s="145"/>
      <c r="AJ48" s="145"/>
      <c r="AK48" s="145"/>
      <c r="AL48" s="145"/>
      <c r="AM48" s="145"/>
      <c r="AN48" s="149"/>
      <c r="AO48" s="149"/>
    </row>
    <row r="49" ht="15.75" customHeight="1">
      <c r="A49" s="297" t="s">
        <v>170</v>
      </c>
      <c r="B49" s="25">
        <v>16289.0</v>
      </c>
      <c r="C49" s="25">
        <v>42070.0</v>
      </c>
      <c r="D49" s="25">
        <v>55502.0</v>
      </c>
      <c r="E49" s="46">
        <v>68100.0</v>
      </c>
      <c r="F49" s="46">
        <v>82278.0</v>
      </c>
      <c r="G49" s="46">
        <v>84399.0</v>
      </c>
      <c r="H49" s="270">
        <v>88244.0</v>
      </c>
      <c r="I49" s="270">
        <v>92722.0</v>
      </c>
      <c r="J49" s="270">
        <v>96354.0</v>
      </c>
      <c r="K49" s="270">
        <v>101047.0</v>
      </c>
      <c r="L49" s="270">
        <v>106479.0</v>
      </c>
      <c r="M49" s="145">
        <f t="shared" si="21"/>
        <v>107200</v>
      </c>
      <c r="N49" s="145"/>
      <c r="O49" s="145"/>
      <c r="P49" s="190"/>
      <c r="Q49" s="190"/>
      <c r="R49" s="190"/>
      <c r="S49" s="190"/>
      <c r="T49" s="190"/>
      <c r="U49" s="190"/>
      <c r="V49" s="190"/>
      <c r="W49" s="190"/>
      <c r="X49" s="190"/>
      <c r="Y49" s="190"/>
      <c r="Z49" s="286"/>
      <c r="AA49" s="190"/>
      <c r="AB49" s="283"/>
      <c r="AC49" s="145"/>
      <c r="AD49" s="145"/>
      <c r="AE49" s="145"/>
      <c r="AF49" s="145"/>
      <c r="AG49" s="145"/>
      <c r="AH49" s="145"/>
      <c r="AI49" s="145"/>
      <c r="AJ49" s="145"/>
      <c r="AK49" s="145"/>
      <c r="AL49" s="145"/>
      <c r="AM49" s="145"/>
      <c r="AN49" s="149"/>
      <c r="AO49" s="149"/>
    </row>
    <row r="50" ht="15.75" customHeight="1">
      <c r="A50" s="297" t="s">
        <v>171</v>
      </c>
      <c r="B50" s="299">
        <v>12500.0</v>
      </c>
      <c r="C50" s="299">
        <v>33545.0</v>
      </c>
      <c r="D50" s="299">
        <v>46683.0</v>
      </c>
      <c r="E50" s="301">
        <v>56761.0</v>
      </c>
      <c r="F50" s="301">
        <v>70463.0</v>
      </c>
      <c r="G50" s="301">
        <v>74147.0</v>
      </c>
      <c r="H50" s="301">
        <v>81684.0</v>
      </c>
      <c r="I50" s="301">
        <v>89749.0</v>
      </c>
      <c r="J50" s="302">
        <v>95611.0</v>
      </c>
      <c r="K50" s="302">
        <v>99205.0</v>
      </c>
      <c r="L50" s="302">
        <v>102432.0</v>
      </c>
      <c r="M50" s="284">
        <f t="shared" si="21"/>
        <v>105518.5</v>
      </c>
      <c r="N50" s="284"/>
      <c r="O50" s="284"/>
      <c r="P50" s="305"/>
      <c r="Q50" s="190"/>
      <c r="R50" s="190"/>
      <c r="S50" s="308"/>
      <c r="T50" s="190"/>
      <c r="U50" s="190"/>
      <c r="V50" s="190"/>
      <c r="W50" s="190"/>
      <c r="X50" s="190"/>
      <c r="Y50" s="190"/>
      <c r="Z50" s="190"/>
      <c r="AA50" s="190"/>
      <c r="AB50" s="283"/>
      <c r="AC50" s="145"/>
      <c r="AD50" s="145"/>
      <c r="AE50" s="145"/>
      <c r="AF50" s="145"/>
      <c r="AG50" s="145"/>
      <c r="AH50" s="145"/>
      <c r="AI50" s="145"/>
      <c r="AJ50" s="145"/>
      <c r="AK50" s="145"/>
      <c r="AL50" s="145"/>
      <c r="AM50" s="145"/>
      <c r="AN50" s="149"/>
      <c r="AO50" s="149"/>
    </row>
    <row r="51" ht="15.75" customHeight="1">
      <c r="A51" s="310" t="s">
        <v>173</v>
      </c>
      <c r="B51" s="312">
        <v>28789.0</v>
      </c>
      <c r="C51" s="312">
        <v>75614.0</v>
      </c>
      <c r="D51" s="312">
        <v>102184.5</v>
      </c>
      <c r="E51" s="313">
        <v>142360.5</v>
      </c>
      <c r="F51" s="313">
        <v>226841.0</v>
      </c>
      <c r="G51" s="314">
        <v>282546.0</v>
      </c>
      <c r="H51" s="314">
        <v>441715.0</v>
      </c>
      <c r="I51" s="314">
        <v>687610.0</v>
      </c>
      <c r="J51" s="315">
        <v>1034976.0</v>
      </c>
      <c r="K51" s="315">
        <v>1461167.0</v>
      </c>
      <c r="L51" s="315">
        <v>1862702.0</v>
      </c>
      <c r="M51" s="293">
        <f>SUM(M47:M50)</f>
        <v>2224149</v>
      </c>
      <c r="N51" s="293"/>
      <c r="O51" s="142"/>
      <c r="P51" s="142"/>
      <c r="Q51" s="142"/>
      <c r="R51" s="142"/>
      <c r="S51" s="142"/>
      <c r="T51" s="145"/>
      <c r="U51" s="145"/>
      <c r="V51" s="145"/>
      <c r="W51" s="145"/>
      <c r="X51" s="145"/>
      <c r="Y51" s="145"/>
      <c r="Z51" s="145"/>
      <c r="AA51" s="145"/>
      <c r="AB51" s="145"/>
      <c r="AC51" s="145"/>
      <c r="AD51" s="145"/>
      <c r="AE51" s="145"/>
      <c r="AF51" s="145"/>
      <c r="AG51" s="145"/>
      <c r="AH51" s="145"/>
      <c r="AI51" s="145"/>
      <c r="AJ51" s="145"/>
      <c r="AK51" s="145"/>
      <c r="AL51" s="145"/>
      <c r="AM51" s="145"/>
      <c r="AN51" s="149"/>
      <c r="AO51" s="149"/>
    </row>
    <row r="52" ht="15.75" customHeight="1">
      <c r="A52" s="145" t="s">
        <v>268</v>
      </c>
      <c r="B52" s="145"/>
      <c r="C52" s="145"/>
      <c r="D52" s="145"/>
      <c r="E52" s="316"/>
      <c r="F52" s="317"/>
      <c r="G52" s="317"/>
      <c r="M52" s="318"/>
      <c r="N52" s="142"/>
      <c r="O52" s="142"/>
      <c r="P52" s="142"/>
      <c r="Q52" s="142"/>
      <c r="R52" s="142"/>
      <c r="S52" s="145"/>
      <c r="T52" s="145"/>
      <c r="U52" s="145"/>
      <c r="V52" s="145"/>
      <c r="W52" s="145"/>
      <c r="X52" s="145"/>
      <c r="Y52" s="145"/>
      <c r="Z52" s="145"/>
      <c r="AA52" s="145"/>
      <c r="AB52" s="145"/>
      <c r="AC52" s="145"/>
      <c r="AD52" s="145"/>
      <c r="AE52" s="145"/>
      <c r="AF52" s="145"/>
      <c r="AG52" s="145"/>
      <c r="AH52" s="145"/>
      <c r="AI52" s="145"/>
      <c r="AJ52" s="145"/>
      <c r="AK52" s="145"/>
      <c r="AL52" s="145"/>
      <c r="AM52" s="283"/>
      <c r="AN52" s="283"/>
      <c r="AO52" s="283"/>
    </row>
    <row r="53" ht="15.75" customHeight="1">
      <c r="A53" s="319" t="s">
        <v>269</v>
      </c>
      <c r="B53" s="320">
        <v>9980300.0</v>
      </c>
      <c r="C53" s="320">
        <v>1.0187E7</v>
      </c>
      <c r="D53" s="320">
        <v>1.05395E7</v>
      </c>
      <c r="E53" s="320">
        <v>1.07222E7</v>
      </c>
      <c r="F53" s="320">
        <v>1.1046E7</v>
      </c>
      <c r="G53" s="320">
        <v>1.12841E7</v>
      </c>
      <c r="H53" s="322">
        <v>1.1156039E7</v>
      </c>
      <c r="I53" s="322">
        <v>1.1396984E7</v>
      </c>
      <c r="J53" s="322">
        <v>1.152886E7</v>
      </c>
      <c r="K53" s="323">
        <v>1.151735E7</v>
      </c>
      <c r="L53" s="323">
        <v>1.1404591E7</v>
      </c>
      <c r="M53" s="324">
        <v>1.1246669E7</v>
      </c>
      <c r="N53" s="325"/>
      <c r="O53" s="326">
        <f>(L53-M53)/L53*100</f>
        <v>1.384723047</v>
      </c>
      <c r="P53" s="325"/>
      <c r="Q53" s="325"/>
      <c r="R53" s="325"/>
      <c r="S53" s="149"/>
      <c r="T53" s="149"/>
      <c r="U53" s="149"/>
      <c r="V53" s="149"/>
      <c r="W53" s="149"/>
      <c r="X53" s="149"/>
      <c r="Y53" s="149"/>
      <c r="Z53" s="149"/>
      <c r="AA53" s="149"/>
      <c r="AB53" s="149"/>
      <c r="AC53" s="149"/>
      <c r="AD53" s="149"/>
      <c r="AE53" s="149"/>
      <c r="AF53" s="149"/>
      <c r="AG53" s="149"/>
      <c r="AH53" s="149"/>
      <c r="AI53" s="149"/>
      <c r="AJ53" s="149"/>
      <c r="AK53" s="149"/>
      <c r="AL53" s="149"/>
      <c r="AM53" s="283"/>
      <c r="AN53" s="283"/>
      <c r="AO53" s="283"/>
    </row>
    <row r="54" ht="15.75" customHeight="1">
      <c r="A54" s="149"/>
      <c r="B54" s="2">
        <f t="shared" ref="B54:M54" si="22">B51/B53*100</f>
        <v>0.2884582628</v>
      </c>
      <c r="C54" s="2">
        <f t="shared" si="22"/>
        <v>0.7422597428</v>
      </c>
      <c r="D54" s="2">
        <f t="shared" si="22"/>
        <v>0.9695384032</v>
      </c>
      <c r="E54" s="2">
        <f t="shared" si="22"/>
        <v>1.32771726</v>
      </c>
      <c r="F54" s="2">
        <f t="shared" si="22"/>
        <v>2.053603114</v>
      </c>
      <c r="G54" s="2">
        <f t="shared" si="22"/>
        <v>2.503930309</v>
      </c>
      <c r="H54" s="2">
        <f t="shared" si="22"/>
        <v>3.959425025</v>
      </c>
      <c r="I54" s="2">
        <f t="shared" si="22"/>
        <v>6.033262835</v>
      </c>
      <c r="J54" s="2">
        <f t="shared" si="22"/>
        <v>8.977262279</v>
      </c>
      <c r="K54" s="2">
        <f t="shared" si="22"/>
        <v>12.68665969</v>
      </c>
      <c r="L54" s="2">
        <f t="shared" si="22"/>
        <v>16.33291365</v>
      </c>
      <c r="M54" s="2">
        <f t="shared" si="22"/>
        <v>19.77606881</v>
      </c>
      <c r="N54" s="325"/>
      <c r="O54" s="327">
        <f>(J53-M53)/J53*100</f>
        <v>2.44769214</v>
      </c>
      <c r="P54" s="326"/>
      <c r="Q54" s="325"/>
      <c r="R54" s="325"/>
      <c r="S54" s="149"/>
      <c r="T54" s="149"/>
      <c r="U54" s="149"/>
      <c r="V54" s="149"/>
      <c r="W54" s="149"/>
      <c r="X54" s="149"/>
      <c r="Y54" s="149"/>
      <c r="Z54" s="149"/>
      <c r="AA54" s="149"/>
      <c r="AB54" s="149"/>
      <c r="AC54" s="149"/>
      <c r="AD54" s="149"/>
      <c r="AE54" s="149"/>
      <c r="AF54" s="149"/>
      <c r="AG54" s="149"/>
      <c r="AH54" s="149"/>
      <c r="AI54" s="149"/>
      <c r="AJ54" s="149"/>
      <c r="AK54" s="149"/>
      <c r="AL54" s="149"/>
      <c r="AM54" s="283"/>
      <c r="AN54" s="283"/>
      <c r="AO54" s="283"/>
    </row>
    <row r="55" ht="15.75" customHeight="1">
      <c r="A55" s="149" t="s">
        <v>287</v>
      </c>
      <c r="B55" s="149"/>
      <c r="C55" s="149"/>
      <c r="D55" s="149"/>
      <c r="E55" s="149"/>
      <c r="F55" s="283"/>
      <c r="G55" s="283"/>
      <c r="H55" s="283"/>
      <c r="I55" s="283"/>
      <c r="J55" s="283"/>
      <c r="K55" s="331"/>
      <c r="L55" s="331"/>
      <c r="N55" s="325"/>
      <c r="O55" s="325"/>
      <c r="P55" s="325"/>
      <c r="Q55" s="325"/>
      <c r="R55" s="325"/>
      <c r="S55" s="149"/>
      <c r="T55" s="149"/>
      <c r="U55" s="149"/>
      <c r="V55" s="149"/>
      <c r="W55" s="149"/>
      <c r="X55" s="149"/>
      <c r="Y55" s="149"/>
      <c r="Z55" s="149"/>
      <c r="AA55" s="149"/>
      <c r="AB55" s="149"/>
      <c r="AC55" s="149"/>
      <c r="AD55" s="149"/>
      <c r="AE55" s="149"/>
      <c r="AF55" s="149"/>
      <c r="AG55" s="149"/>
      <c r="AH55" s="149"/>
      <c r="AI55" s="149"/>
      <c r="AJ55" s="149"/>
      <c r="AK55" s="149"/>
      <c r="AL55" s="149"/>
      <c r="AM55" s="283"/>
      <c r="AN55" s="283"/>
      <c r="AO55" s="283"/>
    </row>
    <row r="56" ht="15.75" customHeight="1">
      <c r="A56" s="149" t="s">
        <v>290</v>
      </c>
      <c r="B56" s="149"/>
      <c r="C56" s="149"/>
      <c r="D56" s="149"/>
      <c r="E56" s="149"/>
      <c r="F56" s="283"/>
      <c r="G56" s="283"/>
      <c r="H56" s="283"/>
      <c r="I56" s="283"/>
      <c r="J56" s="283"/>
      <c r="K56" s="331"/>
      <c r="L56" s="331"/>
      <c r="M56" s="325"/>
      <c r="N56" s="325"/>
      <c r="O56" s="325"/>
      <c r="P56" s="325"/>
      <c r="Q56" s="325"/>
      <c r="R56" s="325"/>
      <c r="S56" s="149"/>
      <c r="T56" s="149"/>
      <c r="U56" s="149"/>
      <c r="V56" s="149"/>
      <c r="W56" s="149"/>
      <c r="X56" s="149"/>
      <c r="Y56" s="149"/>
      <c r="Z56" s="149"/>
      <c r="AA56" s="149"/>
      <c r="AB56" s="149"/>
      <c r="AC56" s="149"/>
      <c r="AD56" s="149"/>
      <c r="AE56" s="149"/>
      <c r="AF56" s="149"/>
      <c r="AG56" s="149"/>
      <c r="AH56" s="149"/>
      <c r="AI56" s="149"/>
      <c r="AJ56" s="149"/>
      <c r="AK56" s="149"/>
      <c r="AL56" s="149"/>
      <c r="AM56" s="283"/>
      <c r="AN56" s="283"/>
      <c r="AO56" s="283"/>
    </row>
    <row r="57" ht="15.75" customHeight="1">
      <c r="A57" s="149" t="s">
        <v>291</v>
      </c>
      <c r="B57" s="149"/>
      <c r="C57" s="149"/>
      <c r="D57" s="149"/>
      <c r="E57" s="149"/>
      <c r="F57" s="283"/>
      <c r="G57" s="283"/>
      <c r="H57" s="283"/>
      <c r="I57" s="283"/>
      <c r="J57" s="283"/>
      <c r="K57" s="331"/>
      <c r="L57" s="331"/>
      <c r="M57" s="325"/>
      <c r="N57" s="325"/>
      <c r="O57" s="325"/>
      <c r="P57" s="325"/>
      <c r="Q57" s="325"/>
      <c r="R57" s="325"/>
      <c r="S57" s="149"/>
      <c r="T57" s="149"/>
      <c r="U57" s="149"/>
      <c r="V57" s="149"/>
      <c r="W57" s="149"/>
      <c r="X57" s="149"/>
      <c r="Y57" s="149"/>
      <c r="Z57" s="149"/>
      <c r="AA57" s="149"/>
      <c r="AB57" s="149"/>
      <c r="AC57" s="149"/>
      <c r="AD57" s="149"/>
      <c r="AE57" s="149"/>
      <c r="AF57" s="149"/>
      <c r="AG57" s="149"/>
      <c r="AH57" s="149"/>
      <c r="AI57" s="149"/>
      <c r="AJ57" s="149"/>
      <c r="AK57" s="149"/>
      <c r="AL57" s="149"/>
      <c r="AM57" s="283"/>
      <c r="AN57" s="283"/>
      <c r="AO57" s="283"/>
    </row>
    <row r="58" ht="15.75" customHeight="1">
      <c r="A58" s="149" t="s">
        <v>293</v>
      </c>
      <c r="B58" s="149"/>
      <c r="C58" s="149"/>
      <c r="D58" s="149"/>
      <c r="E58" s="149"/>
      <c r="F58" s="283"/>
      <c r="G58" s="283"/>
      <c r="H58" s="283"/>
      <c r="I58" s="283"/>
      <c r="J58" s="283"/>
      <c r="K58" s="331"/>
      <c r="L58" s="331"/>
      <c r="M58" s="325"/>
      <c r="N58" s="325"/>
      <c r="O58" s="325"/>
      <c r="P58" s="325"/>
      <c r="Q58" s="325"/>
      <c r="R58" s="325"/>
      <c r="S58" s="149"/>
      <c r="T58" s="149"/>
      <c r="U58" s="149"/>
      <c r="V58" s="149"/>
      <c r="W58" s="149"/>
      <c r="X58" s="149"/>
      <c r="Y58" s="149"/>
      <c r="Z58" s="149"/>
      <c r="AA58" s="149"/>
      <c r="AB58" s="149"/>
      <c r="AC58" s="149"/>
      <c r="AD58" s="149"/>
      <c r="AE58" s="149"/>
      <c r="AF58" s="149"/>
      <c r="AG58" s="149"/>
      <c r="AH58" s="149"/>
      <c r="AI58" s="149"/>
      <c r="AJ58" s="149"/>
      <c r="AK58" s="149"/>
      <c r="AL58" s="149"/>
      <c r="AM58" s="283"/>
      <c r="AN58" s="283"/>
      <c r="AO58" s="283"/>
    </row>
    <row r="59" ht="15.75" customHeight="1">
      <c r="A59" s="149" t="s">
        <v>294</v>
      </c>
      <c r="B59" s="149"/>
      <c r="C59" s="149"/>
      <c r="D59" s="149"/>
      <c r="E59" s="149"/>
      <c r="F59" s="283"/>
      <c r="G59" s="283"/>
      <c r="H59" s="283"/>
      <c r="I59" s="283"/>
      <c r="J59" s="283"/>
      <c r="K59" s="331"/>
      <c r="L59" s="331"/>
      <c r="M59" s="325"/>
      <c r="N59" s="325"/>
      <c r="O59" s="325"/>
      <c r="P59" s="325"/>
      <c r="Q59" s="325"/>
      <c r="R59" s="325"/>
      <c r="S59" s="149"/>
      <c r="T59" s="149"/>
      <c r="U59" s="149"/>
      <c r="V59" s="149"/>
      <c r="W59" s="149"/>
      <c r="X59" s="149"/>
      <c r="Y59" s="149"/>
      <c r="Z59" s="149"/>
      <c r="AA59" s="149"/>
      <c r="AB59" s="149"/>
      <c r="AC59" s="149"/>
      <c r="AD59" s="149"/>
      <c r="AE59" s="149"/>
      <c r="AF59" s="149"/>
      <c r="AG59" s="149"/>
      <c r="AH59" s="149"/>
      <c r="AI59" s="149"/>
      <c r="AJ59" s="149"/>
      <c r="AK59" s="149"/>
      <c r="AL59" s="149"/>
      <c r="AM59" s="283"/>
      <c r="AN59" s="283"/>
      <c r="AO59" s="283"/>
    </row>
    <row r="60" ht="15.75" customHeight="1">
      <c r="A60" s="149" t="s">
        <v>296</v>
      </c>
      <c r="B60" s="149"/>
      <c r="C60" s="149"/>
      <c r="D60" s="149"/>
      <c r="E60" s="149"/>
      <c r="F60" s="283"/>
      <c r="G60" s="283"/>
      <c r="H60" s="283"/>
      <c r="I60" s="283"/>
      <c r="J60" s="283"/>
      <c r="K60" s="331"/>
      <c r="L60" s="331"/>
      <c r="M60" s="325"/>
      <c r="N60" s="325"/>
      <c r="O60" s="325"/>
      <c r="P60" s="325"/>
      <c r="Q60" s="325"/>
      <c r="R60" s="325"/>
      <c r="S60" s="149"/>
      <c r="T60" s="149"/>
      <c r="U60" s="149"/>
      <c r="V60" s="149"/>
      <c r="W60" s="149"/>
      <c r="X60" s="149"/>
      <c r="Y60" s="149"/>
      <c r="Z60" s="149"/>
      <c r="AA60" s="149"/>
      <c r="AB60" s="149"/>
      <c r="AC60" s="149"/>
      <c r="AD60" s="149"/>
      <c r="AE60" s="149"/>
      <c r="AF60" s="149"/>
      <c r="AG60" s="149"/>
      <c r="AH60" s="149"/>
      <c r="AI60" s="149"/>
      <c r="AJ60" s="149"/>
      <c r="AK60" s="149"/>
      <c r="AL60" s="149"/>
      <c r="AM60" s="283"/>
      <c r="AN60" s="283"/>
      <c r="AO60" s="283"/>
    </row>
    <row r="61" ht="15.75" customHeight="1">
      <c r="A61" s="149"/>
      <c r="B61" s="149"/>
      <c r="C61" s="149"/>
      <c r="D61" s="149"/>
      <c r="E61" s="149"/>
      <c r="F61" s="283"/>
      <c r="G61" s="283"/>
      <c r="H61" s="283"/>
      <c r="I61" s="283"/>
      <c r="J61" s="283"/>
      <c r="K61" s="331"/>
      <c r="L61" s="331"/>
      <c r="M61" s="325"/>
      <c r="N61" s="325"/>
      <c r="O61" s="325"/>
      <c r="P61" s="325"/>
      <c r="Q61" s="325"/>
      <c r="R61" s="325"/>
      <c r="S61" s="149"/>
      <c r="T61" s="149"/>
      <c r="U61" s="149"/>
      <c r="V61" s="149"/>
      <c r="W61" s="149"/>
      <c r="X61" s="149"/>
      <c r="Y61" s="149"/>
      <c r="Z61" s="149"/>
      <c r="AA61" s="149"/>
      <c r="AB61" s="149"/>
      <c r="AC61" s="149"/>
      <c r="AD61" s="149"/>
      <c r="AE61" s="149"/>
      <c r="AF61" s="149"/>
      <c r="AG61" s="149"/>
      <c r="AH61" s="149"/>
      <c r="AI61" s="149"/>
      <c r="AJ61" s="149"/>
      <c r="AK61" s="149"/>
      <c r="AL61" s="149"/>
      <c r="AM61" s="283"/>
      <c r="AN61" s="283"/>
      <c r="AO61" s="283"/>
    </row>
    <row r="62" ht="15.75" customHeight="1">
      <c r="A62" s="149"/>
      <c r="B62" s="149"/>
      <c r="C62" s="149"/>
      <c r="D62" s="149"/>
      <c r="E62" s="149"/>
      <c r="F62" s="283"/>
      <c r="G62" s="283"/>
      <c r="H62" s="283"/>
      <c r="I62" s="283"/>
      <c r="J62" s="283"/>
      <c r="K62" s="331"/>
      <c r="L62" s="331"/>
      <c r="M62" s="325"/>
      <c r="N62" s="325"/>
      <c r="O62" s="325"/>
      <c r="P62" s="325"/>
      <c r="Q62" s="325"/>
      <c r="R62" s="325"/>
      <c r="S62" s="149"/>
      <c r="T62" s="149"/>
      <c r="U62" s="149"/>
      <c r="V62" s="149"/>
      <c r="W62" s="149"/>
      <c r="X62" s="149"/>
      <c r="Y62" s="149"/>
      <c r="Z62" s="149"/>
      <c r="AA62" s="149"/>
      <c r="AB62" s="149"/>
      <c r="AC62" s="149"/>
      <c r="AD62" s="149"/>
      <c r="AE62" s="149"/>
      <c r="AF62" s="149"/>
      <c r="AG62" s="149"/>
      <c r="AH62" s="149"/>
      <c r="AI62" s="149"/>
      <c r="AJ62" s="149"/>
      <c r="AK62" s="149"/>
      <c r="AL62" s="149"/>
      <c r="AM62" s="283"/>
      <c r="AN62" s="283"/>
      <c r="AO62" s="283"/>
    </row>
    <row r="63" ht="15.75" customHeight="1">
      <c r="A63" s="337"/>
      <c r="B63" s="140"/>
      <c r="C63" s="140"/>
      <c r="D63" s="141"/>
      <c r="E63" s="142"/>
      <c r="F63" s="142"/>
      <c r="G63" s="142"/>
      <c r="H63" s="142"/>
      <c r="I63" s="142"/>
      <c r="J63" s="145"/>
      <c r="K63" s="145"/>
      <c r="L63" s="145"/>
      <c r="M63" s="325"/>
      <c r="N63" s="325"/>
      <c r="O63" s="325"/>
      <c r="P63" s="325"/>
      <c r="Q63" s="325"/>
      <c r="R63" s="325"/>
      <c r="S63" s="149"/>
      <c r="T63" s="149"/>
      <c r="U63" s="149"/>
      <c r="V63" s="149"/>
      <c r="W63" s="149"/>
      <c r="X63" s="149"/>
      <c r="Y63" s="149"/>
      <c r="Z63" s="149"/>
      <c r="AA63" s="149"/>
      <c r="AB63" s="149"/>
      <c r="AC63" s="149"/>
      <c r="AD63" s="149"/>
      <c r="AE63" s="149"/>
      <c r="AF63" s="149"/>
      <c r="AG63" s="149"/>
      <c r="AH63" s="149"/>
      <c r="AI63" s="149"/>
      <c r="AJ63" s="149"/>
      <c r="AK63" s="149"/>
      <c r="AL63" s="149"/>
      <c r="AM63" s="283"/>
      <c r="AN63" s="283"/>
      <c r="AO63" s="283"/>
    </row>
    <row r="64" ht="15.75" customHeight="1">
      <c r="A64" s="143"/>
      <c r="B64" s="151"/>
      <c r="C64" s="151"/>
      <c r="D64" s="151"/>
      <c r="E64" s="151"/>
      <c r="F64" s="151"/>
      <c r="G64" s="151"/>
      <c r="H64" s="151"/>
      <c r="I64" s="151"/>
      <c r="J64" s="151"/>
      <c r="K64" s="151"/>
      <c r="L64" s="151"/>
      <c r="M64" s="325"/>
      <c r="N64" s="325"/>
      <c r="O64" s="325"/>
      <c r="P64" s="325"/>
      <c r="Q64" s="325"/>
      <c r="R64" s="325"/>
      <c r="S64" s="149"/>
      <c r="T64" s="149"/>
      <c r="U64" s="149"/>
      <c r="V64" s="149"/>
      <c r="W64" s="149"/>
      <c r="X64" s="149"/>
      <c r="Y64" s="149"/>
      <c r="Z64" s="149"/>
      <c r="AA64" s="149"/>
      <c r="AB64" s="149"/>
      <c r="AC64" s="149"/>
      <c r="AD64" s="149"/>
      <c r="AE64" s="149"/>
      <c r="AF64" s="149"/>
      <c r="AG64" s="149"/>
      <c r="AH64" s="149"/>
      <c r="AI64" s="149"/>
      <c r="AJ64" s="149"/>
      <c r="AK64" s="149"/>
      <c r="AL64" s="149"/>
      <c r="AM64" s="283"/>
      <c r="AN64" s="283"/>
      <c r="AO64" s="283"/>
    </row>
    <row r="65" ht="15.75" customHeight="1">
      <c r="A65" s="161"/>
      <c r="B65" s="157"/>
      <c r="C65" s="157"/>
      <c r="D65" s="157"/>
      <c r="E65" s="157"/>
      <c r="F65" s="157"/>
      <c r="G65" s="157"/>
      <c r="H65" s="162"/>
      <c r="I65" s="162"/>
      <c r="J65" s="162"/>
      <c r="K65" s="162"/>
      <c r="L65" s="163"/>
      <c r="M65" s="325"/>
      <c r="N65" s="325"/>
      <c r="O65" s="325"/>
      <c r="P65" s="325"/>
      <c r="Q65" s="325"/>
      <c r="R65" s="325"/>
      <c r="S65" s="149"/>
      <c r="T65" s="149"/>
      <c r="U65" s="149"/>
      <c r="V65" s="149"/>
      <c r="W65" s="149"/>
      <c r="X65" s="149"/>
      <c r="Y65" s="149"/>
      <c r="Z65" s="149"/>
      <c r="AA65" s="149"/>
      <c r="AB65" s="149"/>
      <c r="AC65" s="149"/>
      <c r="AD65" s="149"/>
      <c r="AE65" s="149"/>
      <c r="AF65" s="149"/>
      <c r="AG65" s="149"/>
      <c r="AH65" s="149"/>
      <c r="AI65" s="149"/>
      <c r="AJ65" s="149"/>
      <c r="AK65" s="149"/>
      <c r="AL65" s="149"/>
      <c r="AM65" s="283"/>
      <c r="AN65" s="283"/>
      <c r="AO65" s="283"/>
    </row>
    <row r="66" ht="15.75" customHeight="1">
      <c r="A66" s="161"/>
      <c r="B66" s="157"/>
      <c r="C66" s="157"/>
      <c r="D66" s="157"/>
      <c r="E66" s="157"/>
      <c r="F66" s="157"/>
      <c r="G66" s="157"/>
      <c r="H66" s="162"/>
      <c r="I66" s="162"/>
      <c r="J66" s="162"/>
      <c r="K66" s="162"/>
      <c r="L66" s="163"/>
      <c r="M66" s="325"/>
      <c r="N66" s="325"/>
      <c r="O66" s="325"/>
      <c r="P66" s="325"/>
      <c r="Q66" s="325"/>
      <c r="R66" s="325"/>
      <c r="S66" s="149"/>
      <c r="T66" s="149"/>
      <c r="U66" s="149"/>
      <c r="V66" s="149"/>
      <c r="W66" s="149"/>
      <c r="X66" s="149"/>
      <c r="Y66" s="149"/>
      <c r="Z66" s="149"/>
      <c r="AA66" s="149"/>
      <c r="AB66" s="149"/>
      <c r="AC66" s="149"/>
      <c r="AD66" s="149"/>
      <c r="AE66" s="149"/>
      <c r="AF66" s="149"/>
      <c r="AG66" s="149"/>
      <c r="AH66" s="149"/>
      <c r="AI66" s="149"/>
      <c r="AJ66" s="149"/>
      <c r="AK66" s="149"/>
      <c r="AL66" s="149"/>
      <c r="AM66" s="283"/>
      <c r="AN66" s="283"/>
      <c r="AO66" s="283"/>
    </row>
    <row r="67" ht="15.75" customHeight="1">
      <c r="A67" s="161"/>
      <c r="B67" s="157"/>
      <c r="C67" s="157"/>
      <c r="D67" s="157"/>
      <c r="E67" s="157"/>
      <c r="F67" s="172"/>
      <c r="G67" s="172"/>
      <c r="H67" s="162"/>
      <c r="I67" s="162"/>
      <c r="J67" s="173"/>
      <c r="K67" s="157"/>
      <c r="L67" s="174"/>
      <c r="M67" s="325"/>
      <c r="N67" s="325"/>
      <c r="O67" s="325"/>
      <c r="P67" s="325"/>
      <c r="Q67" s="325"/>
      <c r="R67" s="325"/>
      <c r="S67" s="149"/>
      <c r="T67" s="149"/>
      <c r="U67" s="149"/>
      <c r="V67" s="149"/>
      <c r="W67" s="149"/>
      <c r="X67" s="149"/>
      <c r="Y67" s="149"/>
      <c r="Z67" s="149"/>
      <c r="AA67" s="149"/>
      <c r="AB67" s="149"/>
      <c r="AC67" s="149"/>
      <c r="AD67" s="149"/>
      <c r="AE67" s="149"/>
      <c r="AF67" s="149"/>
      <c r="AG67" s="149"/>
      <c r="AH67" s="149"/>
      <c r="AI67" s="149"/>
      <c r="AJ67" s="149"/>
      <c r="AK67" s="149"/>
      <c r="AL67" s="149"/>
      <c r="AM67" s="283"/>
      <c r="AN67" s="283"/>
      <c r="AO67" s="283"/>
    </row>
    <row r="68" ht="15.75" customHeight="1">
      <c r="A68" s="161"/>
      <c r="B68" s="162"/>
      <c r="C68" s="162"/>
      <c r="D68" s="162"/>
      <c r="E68" s="162"/>
      <c r="F68" s="162"/>
      <c r="G68" s="162"/>
      <c r="H68" s="162"/>
      <c r="I68" s="162"/>
      <c r="J68" s="162"/>
      <c r="K68" s="162"/>
      <c r="L68" s="179"/>
      <c r="M68" s="325"/>
      <c r="N68" s="325"/>
      <c r="O68" s="325"/>
      <c r="P68" s="325"/>
      <c r="Q68" s="325"/>
      <c r="R68" s="325"/>
      <c r="S68" s="149"/>
      <c r="T68" s="149"/>
      <c r="U68" s="149"/>
      <c r="V68" s="149"/>
      <c r="W68" s="149"/>
      <c r="X68" s="149"/>
      <c r="Y68" s="149"/>
      <c r="Z68" s="149"/>
      <c r="AA68" s="149"/>
      <c r="AB68" s="149"/>
      <c r="AC68" s="149"/>
      <c r="AD68" s="149"/>
      <c r="AE68" s="149"/>
      <c r="AF68" s="149"/>
      <c r="AG68" s="149"/>
      <c r="AH68" s="149"/>
      <c r="AI68" s="149"/>
      <c r="AJ68" s="149"/>
      <c r="AK68" s="149"/>
      <c r="AL68" s="149"/>
      <c r="AM68" s="283"/>
      <c r="AN68" s="283"/>
      <c r="AO68" s="283"/>
    </row>
    <row r="69" ht="15.75" customHeight="1">
      <c r="A69" s="161"/>
      <c r="B69" s="162"/>
      <c r="C69" s="162"/>
      <c r="D69" s="162"/>
      <c r="E69" s="162"/>
      <c r="F69" s="162"/>
      <c r="G69" s="162"/>
      <c r="H69" s="162"/>
      <c r="I69" s="162"/>
      <c r="J69" s="173"/>
      <c r="K69" s="173"/>
      <c r="L69" s="179"/>
      <c r="M69" s="325"/>
      <c r="N69" s="325"/>
      <c r="O69" s="325"/>
      <c r="P69" s="325"/>
      <c r="Q69" s="325"/>
      <c r="R69" s="325"/>
      <c r="S69" s="149"/>
      <c r="T69" s="149"/>
      <c r="U69" s="149"/>
      <c r="V69" s="149"/>
      <c r="W69" s="149"/>
      <c r="X69" s="149"/>
      <c r="Y69" s="149"/>
      <c r="Z69" s="149"/>
      <c r="AA69" s="149"/>
      <c r="AB69" s="149"/>
      <c r="AC69" s="149"/>
      <c r="AD69" s="149"/>
      <c r="AE69" s="149"/>
      <c r="AF69" s="149"/>
      <c r="AG69" s="149"/>
      <c r="AH69" s="149"/>
      <c r="AI69" s="149"/>
      <c r="AJ69" s="149"/>
      <c r="AK69" s="149"/>
      <c r="AL69" s="149"/>
      <c r="AM69" s="283"/>
      <c r="AN69" s="283"/>
      <c r="AO69" s="283"/>
    </row>
    <row r="70" ht="15.75" customHeight="1">
      <c r="A70" s="161"/>
      <c r="B70" s="158"/>
      <c r="C70" s="158"/>
      <c r="D70" s="162"/>
      <c r="E70" s="162"/>
      <c r="F70" s="172"/>
      <c r="G70" s="172"/>
      <c r="H70" s="162"/>
      <c r="I70" s="162"/>
      <c r="J70" s="162"/>
      <c r="K70" s="162"/>
      <c r="L70" s="162"/>
      <c r="M70" s="325"/>
      <c r="N70" s="325"/>
      <c r="O70" s="325"/>
      <c r="P70" s="325"/>
      <c r="Q70" s="325"/>
      <c r="R70" s="325"/>
      <c r="S70" s="149"/>
      <c r="T70" s="149"/>
      <c r="U70" s="149"/>
      <c r="V70" s="149"/>
      <c r="W70" s="149"/>
      <c r="X70" s="149"/>
      <c r="Y70" s="149"/>
      <c r="Z70" s="149"/>
      <c r="AA70" s="149"/>
      <c r="AB70" s="149"/>
      <c r="AC70" s="149"/>
      <c r="AD70" s="149"/>
      <c r="AE70" s="149"/>
      <c r="AF70" s="149"/>
      <c r="AG70" s="149"/>
      <c r="AH70" s="149"/>
      <c r="AI70" s="149"/>
      <c r="AJ70" s="149"/>
      <c r="AK70" s="149"/>
      <c r="AL70" s="149"/>
      <c r="AM70" s="283"/>
      <c r="AN70" s="283"/>
      <c r="AO70" s="283"/>
    </row>
    <row r="71" ht="15.75" customHeight="1">
      <c r="A71" s="149"/>
      <c r="B71" s="149"/>
      <c r="C71" s="149"/>
      <c r="D71" s="149"/>
      <c r="E71" s="149"/>
      <c r="F71" s="283"/>
      <c r="G71" s="283"/>
      <c r="H71" s="283"/>
      <c r="I71" s="283"/>
      <c r="J71" s="283"/>
      <c r="K71" s="331"/>
      <c r="L71" s="331"/>
      <c r="M71" s="325"/>
      <c r="N71" s="325"/>
      <c r="O71" s="325"/>
      <c r="P71" s="325"/>
      <c r="Q71" s="325"/>
      <c r="R71" s="325"/>
      <c r="S71" s="149"/>
      <c r="T71" s="149"/>
      <c r="U71" s="149"/>
      <c r="V71" s="149"/>
      <c r="W71" s="149"/>
      <c r="X71" s="149"/>
      <c r="Y71" s="149"/>
      <c r="Z71" s="149"/>
      <c r="AA71" s="149"/>
      <c r="AB71" s="149"/>
      <c r="AC71" s="149"/>
      <c r="AD71" s="149"/>
      <c r="AE71" s="149"/>
      <c r="AF71" s="149"/>
      <c r="AG71" s="149"/>
      <c r="AH71" s="149"/>
      <c r="AI71" s="149"/>
      <c r="AJ71" s="149"/>
      <c r="AK71" s="149"/>
      <c r="AL71" s="149"/>
      <c r="AM71" s="283"/>
      <c r="AN71" s="283"/>
      <c r="AO71" s="283"/>
    </row>
    <row r="72" ht="15.75" customHeight="1">
      <c r="A72" s="149"/>
      <c r="B72" s="149"/>
      <c r="C72" s="149"/>
      <c r="D72" s="149"/>
      <c r="E72" s="149"/>
      <c r="F72" s="283"/>
      <c r="G72" s="283"/>
      <c r="H72" s="283"/>
      <c r="I72" s="283"/>
      <c r="J72" s="283"/>
      <c r="K72" s="331"/>
      <c r="L72" s="331"/>
      <c r="M72" s="325"/>
      <c r="N72" s="325"/>
      <c r="O72" s="325"/>
      <c r="P72" s="325"/>
      <c r="Q72" s="325"/>
      <c r="R72" s="325"/>
      <c r="S72" s="149"/>
      <c r="T72" s="149"/>
      <c r="U72" s="149"/>
      <c r="V72" s="149"/>
      <c r="W72" s="149"/>
      <c r="X72" s="149"/>
      <c r="Y72" s="149"/>
      <c r="Z72" s="149"/>
      <c r="AA72" s="149"/>
      <c r="AB72" s="149"/>
      <c r="AC72" s="149"/>
      <c r="AD72" s="149"/>
      <c r="AE72" s="149"/>
      <c r="AF72" s="149"/>
      <c r="AG72" s="149"/>
      <c r="AH72" s="149"/>
      <c r="AI72" s="149"/>
      <c r="AJ72" s="149"/>
      <c r="AK72" s="149"/>
      <c r="AL72" s="149"/>
      <c r="AM72" s="283"/>
      <c r="AN72" s="283"/>
      <c r="AO72" s="283"/>
    </row>
    <row r="73" ht="15.75" customHeight="1">
      <c r="A73" s="149"/>
      <c r="B73" s="149"/>
      <c r="C73" s="149"/>
      <c r="D73" s="149"/>
      <c r="E73" s="149"/>
      <c r="F73" s="283"/>
      <c r="G73" s="283"/>
      <c r="H73" s="283"/>
      <c r="I73" s="283"/>
      <c r="J73" s="283"/>
      <c r="K73" s="331"/>
      <c r="L73" s="331"/>
      <c r="M73" s="325"/>
      <c r="N73" s="325"/>
      <c r="O73" s="325"/>
      <c r="P73" s="325"/>
      <c r="Q73" s="325"/>
      <c r="R73" s="325"/>
      <c r="S73" s="149"/>
      <c r="T73" s="149"/>
      <c r="U73" s="149"/>
      <c r="V73" s="149"/>
      <c r="W73" s="149"/>
      <c r="X73" s="149"/>
      <c r="Y73" s="149"/>
      <c r="Z73" s="149"/>
      <c r="AA73" s="149"/>
      <c r="AB73" s="149"/>
      <c r="AC73" s="149"/>
      <c r="AD73" s="149"/>
      <c r="AE73" s="149"/>
      <c r="AF73" s="149"/>
      <c r="AG73" s="149"/>
      <c r="AH73" s="149"/>
      <c r="AI73" s="149"/>
      <c r="AJ73" s="149"/>
      <c r="AK73" s="149"/>
      <c r="AL73" s="149"/>
      <c r="AM73" s="283"/>
      <c r="AN73" s="283"/>
      <c r="AO73" s="283"/>
    </row>
    <row r="74" ht="15.75" customHeight="1">
      <c r="A74" s="149"/>
      <c r="B74" s="149"/>
      <c r="C74" s="149"/>
      <c r="D74" s="149"/>
      <c r="E74" s="149"/>
      <c r="F74" s="283"/>
      <c r="G74" s="283"/>
      <c r="H74" s="283"/>
      <c r="I74" s="283"/>
      <c r="J74" s="283"/>
      <c r="K74" s="331"/>
      <c r="L74" s="331"/>
      <c r="M74" s="325"/>
      <c r="N74" s="325"/>
      <c r="O74" s="325"/>
      <c r="P74" s="325"/>
      <c r="Q74" s="325"/>
      <c r="R74" s="325"/>
      <c r="S74" s="149"/>
      <c r="T74" s="149"/>
      <c r="U74" s="149"/>
      <c r="V74" s="149"/>
      <c r="W74" s="149"/>
      <c r="X74" s="149"/>
      <c r="Y74" s="149"/>
      <c r="Z74" s="149"/>
      <c r="AA74" s="149"/>
      <c r="AB74" s="149"/>
      <c r="AC74" s="149"/>
      <c r="AD74" s="149"/>
      <c r="AE74" s="149"/>
      <c r="AF74" s="149"/>
      <c r="AG74" s="149"/>
      <c r="AH74" s="149"/>
      <c r="AI74" s="149"/>
      <c r="AJ74" s="149"/>
      <c r="AK74" s="149"/>
      <c r="AL74" s="149"/>
      <c r="AM74" s="283"/>
      <c r="AN74" s="283"/>
      <c r="AO74" s="283"/>
    </row>
    <row r="75" ht="15.75" customHeight="1">
      <c r="A75" s="149"/>
      <c r="B75" s="149"/>
      <c r="C75" s="149"/>
      <c r="D75" s="149"/>
      <c r="E75" s="149"/>
      <c r="F75" s="283"/>
      <c r="G75" s="283"/>
      <c r="H75" s="283"/>
      <c r="I75" s="283"/>
      <c r="J75" s="283"/>
      <c r="K75" s="331"/>
      <c r="L75" s="331"/>
      <c r="M75" s="325"/>
      <c r="N75" s="325"/>
      <c r="O75" s="325"/>
      <c r="P75" s="325"/>
      <c r="Q75" s="325"/>
      <c r="R75" s="325"/>
      <c r="S75" s="149"/>
      <c r="T75" s="149"/>
      <c r="U75" s="149"/>
      <c r="V75" s="149"/>
      <c r="W75" s="149"/>
      <c r="X75" s="149"/>
      <c r="Y75" s="149"/>
      <c r="Z75" s="149"/>
      <c r="AA75" s="149"/>
      <c r="AB75" s="149"/>
      <c r="AC75" s="149"/>
      <c r="AD75" s="149"/>
      <c r="AE75" s="149"/>
      <c r="AF75" s="149"/>
      <c r="AG75" s="149"/>
      <c r="AH75" s="149"/>
      <c r="AI75" s="149"/>
      <c r="AJ75" s="149"/>
      <c r="AK75" s="149"/>
      <c r="AL75" s="149"/>
      <c r="AM75" s="283"/>
      <c r="AN75" s="283"/>
      <c r="AO75" s="283"/>
    </row>
    <row r="76" ht="15.75" customHeight="1">
      <c r="A76" s="149"/>
      <c r="B76" s="149"/>
      <c r="C76" s="149"/>
      <c r="D76" s="149"/>
      <c r="E76" s="149"/>
      <c r="F76" s="283"/>
      <c r="G76" s="283"/>
      <c r="H76" s="283"/>
      <c r="I76" s="283"/>
      <c r="J76" s="283"/>
      <c r="K76" s="331"/>
      <c r="L76" s="331"/>
      <c r="M76" s="325"/>
      <c r="N76" s="325"/>
      <c r="O76" s="325"/>
      <c r="P76" s="325"/>
      <c r="Q76" s="325"/>
      <c r="R76" s="325"/>
      <c r="S76" s="149"/>
      <c r="T76" s="149"/>
      <c r="U76" s="149"/>
      <c r="V76" s="149"/>
      <c r="W76" s="149"/>
      <c r="X76" s="149"/>
      <c r="Y76" s="149"/>
      <c r="Z76" s="149"/>
      <c r="AA76" s="149"/>
      <c r="AB76" s="149"/>
      <c r="AC76" s="149"/>
      <c r="AD76" s="149"/>
      <c r="AE76" s="149"/>
      <c r="AF76" s="149"/>
      <c r="AG76" s="149"/>
      <c r="AH76" s="149"/>
      <c r="AI76" s="149"/>
      <c r="AJ76" s="149"/>
      <c r="AK76" s="149"/>
      <c r="AL76" s="149"/>
      <c r="AM76" s="283"/>
      <c r="AN76" s="283"/>
      <c r="AO76" s="283"/>
    </row>
    <row r="77" ht="15.75" customHeight="1">
      <c r="A77" s="149"/>
      <c r="B77" s="149"/>
      <c r="C77" s="149"/>
      <c r="D77" s="149"/>
      <c r="E77" s="149"/>
      <c r="F77" s="283"/>
      <c r="G77" s="283"/>
      <c r="H77" s="283"/>
      <c r="I77" s="283"/>
      <c r="J77" s="283"/>
      <c r="K77" s="331"/>
      <c r="L77" s="331"/>
      <c r="M77" s="325"/>
      <c r="N77" s="325"/>
      <c r="O77" s="325"/>
      <c r="P77" s="325"/>
      <c r="Q77" s="325"/>
      <c r="R77" s="325"/>
      <c r="S77" s="149"/>
      <c r="T77" s="149"/>
      <c r="U77" s="149"/>
      <c r="V77" s="149"/>
      <c r="W77" s="149"/>
      <c r="X77" s="149"/>
      <c r="Y77" s="149"/>
      <c r="Z77" s="149"/>
      <c r="AA77" s="149"/>
      <c r="AB77" s="149"/>
      <c r="AC77" s="149"/>
      <c r="AD77" s="149"/>
      <c r="AE77" s="149"/>
      <c r="AF77" s="149"/>
      <c r="AG77" s="149"/>
      <c r="AH77" s="149"/>
      <c r="AI77" s="149"/>
      <c r="AJ77" s="149"/>
      <c r="AK77" s="149"/>
      <c r="AL77" s="149"/>
      <c r="AM77" s="283"/>
      <c r="AN77" s="283"/>
      <c r="AO77" s="283"/>
    </row>
    <row r="78" ht="15.75" customHeight="1">
      <c r="A78" s="149"/>
      <c r="B78" s="149"/>
      <c r="C78" s="149"/>
      <c r="D78" s="149"/>
      <c r="E78" s="149"/>
      <c r="F78" s="283"/>
      <c r="G78" s="283"/>
      <c r="H78" s="283"/>
      <c r="I78" s="283"/>
      <c r="J78" s="283"/>
      <c r="K78" s="331"/>
      <c r="L78" s="331"/>
      <c r="M78" s="325"/>
      <c r="N78" s="325"/>
      <c r="O78" s="325"/>
      <c r="P78" s="325"/>
      <c r="Q78" s="325"/>
      <c r="R78" s="325"/>
      <c r="S78" s="149"/>
      <c r="T78" s="149"/>
      <c r="U78" s="149"/>
      <c r="V78" s="149"/>
      <c r="W78" s="149"/>
      <c r="X78" s="149"/>
      <c r="Y78" s="149"/>
      <c r="Z78" s="149"/>
      <c r="AA78" s="149"/>
      <c r="AB78" s="149"/>
      <c r="AC78" s="149"/>
      <c r="AD78" s="149"/>
      <c r="AE78" s="149"/>
      <c r="AF78" s="149"/>
      <c r="AG78" s="149"/>
      <c r="AH78" s="149"/>
      <c r="AI78" s="149"/>
      <c r="AJ78" s="149"/>
      <c r="AK78" s="149"/>
      <c r="AL78" s="149"/>
      <c r="AM78" s="283"/>
      <c r="AN78" s="283"/>
      <c r="AO78" s="283"/>
    </row>
    <row r="79" ht="15.75" customHeight="1">
      <c r="A79" s="149"/>
      <c r="B79" s="149"/>
      <c r="C79" s="149"/>
      <c r="D79" s="149"/>
      <c r="E79" s="149"/>
      <c r="F79" s="283"/>
      <c r="G79" s="283"/>
      <c r="H79" s="283"/>
      <c r="I79" s="283"/>
      <c r="J79" s="283"/>
      <c r="K79" s="331"/>
      <c r="L79" s="331"/>
      <c r="M79" s="325"/>
      <c r="N79" s="325"/>
      <c r="O79" s="325"/>
      <c r="P79" s="325"/>
      <c r="Q79" s="325"/>
      <c r="R79" s="325"/>
      <c r="S79" s="149"/>
      <c r="T79" s="149"/>
      <c r="U79" s="149"/>
      <c r="V79" s="149"/>
      <c r="W79" s="149"/>
      <c r="X79" s="149"/>
      <c r="Y79" s="149"/>
      <c r="Z79" s="149"/>
      <c r="AA79" s="149"/>
      <c r="AB79" s="149"/>
      <c r="AC79" s="149"/>
      <c r="AD79" s="149"/>
      <c r="AE79" s="149"/>
      <c r="AF79" s="149"/>
      <c r="AG79" s="149"/>
      <c r="AH79" s="149"/>
      <c r="AI79" s="149"/>
      <c r="AJ79" s="149"/>
      <c r="AK79" s="149"/>
      <c r="AL79" s="149"/>
      <c r="AM79" s="283"/>
      <c r="AN79" s="283"/>
      <c r="AO79" s="283"/>
    </row>
    <row r="80" ht="15.75" customHeight="1">
      <c r="A80" s="149"/>
      <c r="B80" s="149"/>
      <c r="C80" s="149"/>
      <c r="D80" s="149"/>
      <c r="E80" s="149"/>
      <c r="F80" s="283"/>
      <c r="G80" s="283"/>
      <c r="H80" s="283"/>
      <c r="I80" s="283"/>
      <c r="J80" s="283"/>
      <c r="K80" s="331"/>
      <c r="L80" s="331"/>
      <c r="M80" s="325"/>
      <c r="N80" s="325"/>
      <c r="O80" s="325"/>
      <c r="P80" s="325"/>
      <c r="Q80" s="325"/>
      <c r="R80" s="325"/>
      <c r="S80" s="149"/>
      <c r="T80" s="149"/>
      <c r="U80" s="149"/>
      <c r="V80" s="149"/>
      <c r="W80" s="149"/>
      <c r="X80" s="149"/>
      <c r="Y80" s="149"/>
      <c r="Z80" s="149"/>
      <c r="AA80" s="149"/>
      <c r="AB80" s="149"/>
      <c r="AC80" s="149"/>
      <c r="AD80" s="149"/>
      <c r="AE80" s="149"/>
      <c r="AF80" s="149"/>
      <c r="AG80" s="149"/>
      <c r="AH80" s="149"/>
      <c r="AI80" s="149"/>
      <c r="AJ80" s="149"/>
      <c r="AK80" s="149"/>
      <c r="AL80" s="149"/>
      <c r="AM80" s="283"/>
      <c r="AN80" s="283"/>
      <c r="AO80" s="283"/>
    </row>
  </sheetData>
  <mergeCells count="5">
    <mergeCell ref="A1:F1"/>
    <mergeCell ref="A63:D63"/>
    <mergeCell ref="A35:F35"/>
    <mergeCell ref="A45:F45"/>
    <mergeCell ref="O1:Q1"/>
  </mergeCell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7.29" defaultRowHeight="15.0"/>
  <cols>
    <col customWidth="1" min="1" max="1" width="27.0"/>
    <col customWidth="1" min="2" max="2" width="10.14"/>
    <col customWidth="1" min="3" max="3" width="14.0"/>
    <col customWidth="1" min="4" max="4" width="18.43"/>
    <col customWidth="1" min="5" max="5" width="10.86"/>
    <col customWidth="1" min="6" max="6" width="11.57"/>
    <col customWidth="1" min="7" max="7" width="19.0"/>
    <col customWidth="1" min="8" max="8" width="14.14"/>
    <col customWidth="1" min="9" max="9" width="20.43"/>
    <col customWidth="1" min="10" max="10" width="17.86"/>
    <col customWidth="1" min="11" max="15" width="9.43"/>
    <col customWidth="1" min="16" max="16" width="9.86"/>
    <col customWidth="1" min="17" max="19" width="9.43"/>
    <col customWidth="1" min="20" max="20" width="20.71"/>
    <col customWidth="1" min="21" max="25" width="9.43"/>
  </cols>
  <sheetData>
    <row r="1" ht="18.0" customHeight="1">
      <c r="A1" s="1"/>
      <c r="B1" s="205" t="s">
        <v>176</v>
      </c>
      <c r="P1" s="41"/>
      <c r="Q1" s="41"/>
      <c r="R1" s="41"/>
      <c r="S1" s="41"/>
      <c r="T1" s="41"/>
      <c r="U1" s="41"/>
      <c r="V1" s="41"/>
      <c r="W1" s="41"/>
      <c r="X1" s="41"/>
      <c r="Y1" s="41"/>
    </row>
    <row r="2" ht="15.75" customHeight="1">
      <c r="A2" s="6"/>
      <c r="B2" s="8">
        <v>1984.0</v>
      </c>
      <c r="C2" s="8">
        <v>1988.0</v>
      </c>
      <c r="D2" s="8">
        <v>1990.0</v>
      </c>
      <c r="E2" s="8">
        <v>1992.0</v>
      </c>
      <c r="F2" s="8">
        <v>1996.0</v>
      </c>
      <c r="G2" s="8">
        <v>1998.0</v>
      </c>
      <c r="H2" s="8">
        <v>2000.0</v>
      </c>
      <c r="I2" s="8">
        <v>2004.0</v>
      </c>
      <c r="J2" s="8" t="s">
        <v>177</v>
      </c>
      <c r="K2" s="8">
        <v>2010.0</v>
      </c>
      <c r="L2" s="8">
        <v>2011.0</v>
      </c>
      <c r="M2" s="8">
        <v>2012.0</v>
      </c>
      <c r="N2" s="8">
        <v>2013.0</v>
      </c>
      <c r="O2" s="9">
        <v>2014.0</v>
      </c>
      <c r="P2" s="10">
        <v>2015.0</v>
      </c>
      <c r="Q2" s="9"/>
      <c r="R2" s="9"/>
      <c r="S2" s="9"/>
      <c r="T2" s="9"/>
      <c r="U2" s="9"/>
      <c r="V2" s="9"/>
      <c r="W2" s="9"/>
      <c r="X2" s="9"/>
      <c r="Y2" s="9"/>
    </row>
    <row r="3" ht="16.5" customHeight="1">
      <c r="A3" s="12" t="s">
        <v>178</v>
      </c>
      <c r="B3" s="119">
        <v>810.91</v>
      </c>
      <c r="C3" s="119">
        <v>982.304</v>
      </c>
      <c r="D3" s="119">
        <v>1038.348</v>
      </c>
      <c r="E3" s="119">
        <v>1028.62</v>
      </c>
      <c r="F3" s="119">
        <v>1059.81</v>
      </c>
      <c r="G3" s="119">
        <v>1109.35</v>
      </c>
      <c r="H3" s="119">
        <v>1158.8899999999999</v>
      </c>
      <c r="I3" s="119">
        <v>1107.25</v>
      </c>
      <c r="J3" s="119">
        <v>1243.4</v>
      </c>
      <c r="K3" s="119">
        <v>1258.6</v>
      </c>
      <c r="L3" s="119">
        <v>1338.8</v>
      </c>
      <c r="M3" s="119">
        <v>1369.3</v>
      </c>
      <c r="N3" s="119">
        <v>1246.9</v>
      </c>
      <c r="O3" s="210">
        <v>1255.5</v>
      </c>
      <c r="P3" s="46">
        <v>1323.9</v>
      </c>
      <c r="Q3" s="41"/>
      <c r="R3" s="41"/>
      <c r="S3" s="41"/>
      <c r="T3" s="41"/>
      <c r="U3" s="41"/>
      <c r="V3" s="41"/>
      <c r="W3" s="41"/>
      <c r="X3" s="41"/>
      <c r="Y3" s="41"/>
    </row>
    <row r="4" ht="15.75" customHeight="1">
      <c r="A4" s="118" t="s">
        <v>179</v>
      </c>
      <c r="B4" s="119"/>
      <c r="C4" s="119"/>
      <c r="D4" s="119"/>
      <c r="E4" s="119"/>
      <c r="F4" s="119"/>
      <c r="G4" s="119"/>
      <c r="H4" s="119"/>
      <c r="I4" s="119"/>
      <c r="J4" s="119"/>
      <c r="K4" s="212"/>
      <c r="L4" s="119">
        <v>836.6</v>
      </c>
      <c r="M4" s="119">
        <v>810.8</v>
      </c>
      <c r="N4" s="119">
        <v>776.1</v>
      </c>
      <c r="O4" s="210">
        <v>736.4</v>
      </c>
      <c r="P4" s="46">
        <v>724.5</v>
      </c>
      <c r="Q4" s="41"/>
      <c r="R4" s="41"/>
      <c r="S4" s="41"/>
      <c r="T4" s="41"/>
      <c r="U4" s="41"/>
      <c r="V4" s="41"/>
      <c r="W4" s="41"/>
      <c r="X4" s="41"/>
      <c r="Y4" s="41"/>
    </row>
    <row r="5" ht="15.75" customHeight="1">
      <c r="A5" s="12" t="s">
        <v>180</v>
      </c>
      <c r="B5" s="119"/>
      <c r="C5" s="119"/>
      <c r="D5" s="119"/>
      <c r="E5" s="119"/>
      <c r="F5" s="119"/>
      <c r="G5" s="119"/>
      <c r="H5" s="119"/>
      <c r="I5" s="119"/>
      <c r="J5" s="119">
        <v>840.1</v>
      </c>
      <c r="K5" s="119">
        <v>933.6</v>
      </c>
      <c r="L5" s="119" t="s">
        <v>48</v>
      </c>
      <c r="M5" s="119"/>
      <c r="N5" s="119"/>
      <c r="O5" s="116"/>
      <c r="P5" s="41"/>
      <c r="Q5" s="41"/>
      <c r="R5" s="41"/>
      <c r="S5" s="41"/>
      <c r="T5" s="41"/>
      <c r="U5" s="41"/>
      <c r="V5" s="41"/>
      <c r="W5" s="41"/>
      <c r="X5" s="41"/>
      <c r="Y5" s="41"/>
    </row>
    <row r="6" ht="15.75" customHeight="1">
      <c r="A6" s="118" t="s">
        <v>181</v>
      </c>
      <c r="B6" s="119"/>
      <c r="C6" s="119"/>
      <c r="D6" s="119"/>
      <c r="E6" s="119"/>
      <c r="F6" s="119"/>
      <c r="G6" s="119"/>
      <c r="H6" s="119"/>
      <c r="I6" s="119">
        <v>684.0</v>
      </c>
      <c r="J6" s="119" t="s">
        <v>182</v>
      </c>
      <c r="K6" s="119"/>
      <c r="L6" s="119"/>
      <c r="M6" s="119"/>
      <c r="N6" s="119"/>
      <c r="O6" s="116"/>
      <c r="P6" s="41"/>
      <c r="Q6" s="41"/>
      <c r="R6" s="41"/>
      <c r="S6" s="41"/>
      <c r="T6" s="41"/>
      <c r="U6" s="41"/>
      <c r="V6" s="41"/>
      <c r="W6" s="41"/>
      <c r="X6" s="41"/>
      <c r="Y6" s="41"/>
    </row>
    <row r="7" ht="15.75" customHeight="1">
      <c r="A7" s="12" t="s">
        <v>183</v>
      </c>
      <c r="B7" s="119">
        <v>147.744</v>
      </c>
      <c r="C7" s="119">
        <v>228.768</v>
      </c>
      <c r="D7" s="119">
        <v>168.672</v>
      </c>
      <c r="E7" s="119">
        <v>192.384</v>
      </c>
      <c r="F7" s="119">
        <v>216.19199999999998</v>
      </c>
      <c r="G7" s="119">
        <v>394.5</v>
      </c>
      <c r="H7" s="119">
        <v>497.0</v>
      </c>
      <c r="I7" s="119"/>
      <c r="J7" s="119"/>
      <c r="K7" s="119"/>
      <c r="L7" s="119"/>
      <c r="M7" s="119"/>
      <c r="N7" s="119"/>
      <c r="O7" s="116"/>
      <c r="P7" s="41"/>
      <c r="Q7" s="41"/>
      <c r="R7" s="41"/>
      <c r="S7" s="41"/>
      <c r="T7" s="41"/>
      <c r="U7" s="41"/>
      <c r="V7" s="41"/>
      <c r="W7" s="41"/>
      <c r="X7" s="41"/>
      <c r="Y7" s="41"/>
    </row>
    <row r="8" ht="15.75" customHeight="1">
      <c r="A8" s="12" t="s">
        <v>184</v>
      </c>
      <c r="B8" s="119">
        <v>23.8</v>
      </c>
      <c r="C8" s="119">
        <v>51.4</v>
      </c>
      <c r="D8" s="119">
        <v>55.8</v>
      </c>
      <c r="E8" s="119">
        <v>61.3</v>
      </c>
      <c r="F8" s="119">
        <v>64.2</v>
      </c>
      <c r="G8" s="119" t="s">
        <v>185</v>
      </c>
      <c r="H8" s="119"/>
      <c r="I8" s="119"/>
      <c r="J8" s="119"/>
      <c r="K8" s="119"/>
      <c r="L8" s="119"/>
      <c r="M8" s="119"/>
      <c r="N8" s="119"/>
      <c r="O8" s="116"/>
      <c r="P8" s="41"/>
      <c r="Q8" s="41"/>
      <c r="R8" s="41"/>
      <c r="S8" s="41"/>
      <c r="T8" s="41"/>
      <c r="U8" s="41"/>
      <c r="V8" s="41"/>
      <c r="W8" s="41"/>
      <c r="X8" s="41"/>
      <c r="Y8" s="41"/>
    </row>
    <row r="9" ht="15.75" customHeight="1">
      <c r="A9" s="12" t="s">
        <v>186</v>
      </c>
      <c r="B9" s="119">
        <v>14.9</v>
      </c>
      <c r="C9" s="119">
        <v>17.6</v>
      </c>
      <c r="D9" s="119">
        <v>19.7</v>
      </c>
      <c r="E9" s="119">
        <v>15.1</v>
      </c>
      <c r="F9" s="119">
        <v>19.8</v>
      </c>
      <c r="G9" s="119" t="s">
        <v>187</v>
      </c>
      <c r="H9" s="119"/>
      <c r="I9" s="119"/>
      <c r="J9" s="119"/>
      <c r="K9" s="119"/>
      <c r="L9" s="119"/>
      <c r="M9" s="119"/>
      <c r="N9" s="119"/>
      <c r="O9" s="116"/>
      <c r="P9" s="41"/>
      <c r="Q9" s="41"/>
      <c r="R9" s="41"/>
      <c r="S9" s="41"/>
      <c r="T9" s="41"/>
      <c r="U9" s="41"/>
      <c r="V9" s="41"/>
      <c r="W9" s="41"/>
      <c r="X9" s="41"/>
      <c r="Y9" s="41"/>
    </row>
    <row r="10" ht="15.75" customHeight="1">
      <c r="A10" s="118" t="s">
        <v>188</v>
      </c>
      <c r="B10" s="119">
        <v>15.7</v>
      </c>
      <c r="C10" s="119">
        <v>17.0</v>
      </c>
      <c r="D10" s="119">
        <v>18.4</v>
      </c>
      <c r="E10" s="119" t="s">
        <v>189</v>
      </c>
      <c r="F10" s="119"/>
      <c r="G10" s="119"/>
      <c r="H10" s="119"/>
      <c r="I10" s="119"/>
      <c r="J10" s="119"/>
      <c r="K10" s="119"/>
      <c r="L10" s="119"/>
      <c r="M10" s="119"/>
      <c r="N10" s="119"/>
      <c r="O10" s="116"/>
      <c r="P10" s="41"/>
      <c r="Q10" s="41"/>
      <c r="R10" s="41"/>
      <c r="S10" s="41"/>
      <c r="T10" s="41"/>
      <c r="U10" s="41"/>
      <c r="V10" s="41"/>
      <c r="W10" s="41"/>
      <c r="X10" s="41"/>
      <c r="Y10" s="41"/>
    </row>
    <row r="11" ht="15.75" customHeight="1">
      <c r="A11" s="12" t="s">
        <v>190</v>
      </c>
      <c r="B11" s="119">
        <v>16.3</v>
      </c>
      <c r="C11" s="119">
        <v>19.2</v>
      </c>
      <c r="D11" s="119" t="s">
        <v>191</v>
      </c>
      <c r="E11" s="119"/>
      <c r="F11" s="119"/>
      <c r="G11" s="119"/>
      <c r="H11" s="119"/>
      <c r="I11" s="119"/>
      <c r="J11" s="119"/>
      <c r="K11" s="119"/>
      <c r="L11" s="119"/>
      <c r="M11" s="119"/>
      <c r="N11" s="119"/>
      <c r="O11" s="116"/>
      <c r="P11" s="41"/>
      <c r="Q11" s="41"/>
      <c r="R11" s="41"/>
      <c r="S11" s="41"/>
      <c r="T11" s="41"/>
      <c r="U11" s="41"/>
      <c r="V11" s="41"/>
      <c r="W11" s="41"/>
      <c r="X11" s="41"/>
      <c r="Y11" s="41"/>
    </row>
    <row r="12" ht="15.75" customHeight="1">
      <c r="A12" s="12" t="s">
        <v>192</v>
      </c>
      <c r="B12" s="119">
        <v>4.4</v>
      </c>
      <c r="C12" s="119">
        <v>5.1</v>
      </c>
      <c r="D12" s="119" t="s">
        <v>191</v>
      </c>
      <c r="E12" s="119"/>
      <c r="F12" s="119"/>
      <c r="G12" s="119"/>
      <c r="H12" s="119"/>
      <c r="I12" s="119"/>
      <c r="J12" s="119"/>
      <c r="K12" s="119"/>
      <c r="L12" s="119"/>
      <c r="M12" s="119"/>
      <c r="N12" s="119"/>
      <c r="O12" s="116"/>
      <c r="P12" s="41"/>
      <c r="Q12" s="41"/>
      <c r="R12" s="41"/>
      <c r="S12" s="41"/>
      <c r="T12" s="41"/>
      <c r="U12" s="41"/>
      <c r="V12" s="41"/>
      <c r="W12" s="41"/>
      <c r="X12" s="41"/>
      <c r="Y12" s="41"/>
    </row>
    <row r="13" ht="15.75" customHeight="1">
      <c r="A13" s="12" t="s">
        <v>193</v>
      </c>
      <c r="B13" s="119">
        <v>5.6</v>
      </c>
      <c r="C13" s="119">
        <v>6.1</v>
      </c>
      <c r="D13" s="119" t="s">
        <v>191</v>
      </c>
      <c r="E13" s="119"/>
      <c r="F13" s="119"/>
      <c r="G13" s="119"/>
      <c r="H13" s="119"/>
      <c r="I13" s="119"/>
      <c r="J13" s="119"/>
      <c r="K13" s="119"/>
      <c r="L13" s="119"/>
      <c r="M13" s="119"/>
      <c r="N13" s="119"/>
      <c r="O13" s="116"/>
      <c r="P13" s="41"/>
      <c r="Q13" s="41"/>
      <c r="R13" s="41"/>
      <c r="S13" s="41"/>
      <c r="T13" s="41"/>
      <c r="U13" s="41"/>
      <c r="V13" s="41"/>
      <c r="W13" s="41"/>
      <c r="X13" s="41"/>
      <c r="Y13" s="41"/>
    </row>
    <row r="14" ht="15.75" customHeight="1">
      <c r="A14" s="12" t="s">
        <v>194</v>
      </c>
      <c r="B14" s="119">
        <v>9.0</v>
      </c>
      <c r="C14" s="119">
        <v>10.6</v>
      </c>
      <c r="D14" s="119" t="s">
        <v>195</v>
      </c>
      <c r="E14" s="119"/>
      <c r="F14" s="119"/>
      <c r="G14" s="119"/>
      <c r="H14" s="119"/>
      <c r="I14" s="119"/>
      <c r="J14" s="119"/>
      <c r="K14" s="119"/>
      <c r="L14" s="119"/>
      <c r="M14" s="119"/>
      <c r="N14" s="119"/>
      <c r="O14" s="116"/>
      <c r="P14" s="41"/>
      <c r="Q14" s="41"/>
      <c r="R14" s="41"/>
      <c r="S14" s="41"/>
      <c r="T14" s="41"/>
      <c r="U14" s="41"/>
      <c r="V14" s="216"/>
      <c r="W14" s="41"/>
      <c r="X14" s="41"/>
      <c r="Y14" s="41"/>
    </row>
    <row r="15" ht="15.75" customHeight="1">
      <c r="A15" s="118" t="s">
        <v>196</v>
      </c>
      <c r="B15" s="119">
        <v>73.9</v>
      </c>
      <c r="C15" s="119">
        <v>108.0</v>
      </c>
      <c r="D15" s="119">
        <v>117.0</v>
      </c>
      <c r="E15" s="119">
        <v>126.5</v>
      </c>
      <c r="F15" s="119">
        <v>126.6</v>
      </c>
      <c r="G15" s="119">
        <v>150.6</v>
      </c>
      <c r="H15" s="119">
        <v>167.95232469999996</v>
      </c>
      <c r="I15" s="119">
        <v>264.9</v>
      </c>
      <c r="J15" s="119" t="s">
        <v>197</v>
      </c>
      <c r="K15" s="119"/>
      <c r="L15" s="119"/>
      <c r="M15" s="119"/>
      <c r="N15" s="119"/>
      <c r="O15" s="116"/>
      <c r="P15" s="41"/>
      <c r="Q15" s="41"/>
      <c r="R15" s="41"/>
      <c r="S15" s="41"/>
      <c r="T15" s="41"/>
      <c r="U15" s="41"/>
      <c r="V15" s="46"/>
      <c r="W15" s="41"/>
      <c r="X15" s="41"/>
      <c r="Y15" s="41"/>
    </row>
    <row r="16" ht="15.75" customHeight="1">
      <c r="A16" s="118" t="s">
        <v>198</v>
      </c>
      <c r="B16" s="119"/>
      <c r="C16" s="119"/>
      <c r="D16" s="119"/>
      <c r="E16" s="119"/>
      <c r="F16" s="119"/>
      <c r="G16" s="119">
        <v>34.0</v>
      </c>
      <c r="H16" s="119">
        <v>46.0</v>
      </c>
      <c r="I16" s="119">
        <v>56.0</v>
      </c>
      <c r="J16" s="119" t="s">
        <v>199</v>
      </c>
      <c r="K16" s="119"/>
      <c r="L16" s="119"/>
      <c r="M16" s="212"/>
      <c r="N16" s="212"/>
      <c r="O16" s="219"/>
      <c r="P16" s="41"/>
      <c r="Q16" s="41"/>
      <c r="R16" s="41"/>
      <c r="S16" s="41"/>
      <c r="T16" s="41"/>
      <c r="U16" s="41"/>
      <c r="V16" s="41"/>
      <c r="W16" s="41"/>
      <c r="X16" s="41"/>
      <c r="Y16" s="41"/>
    </row>
    <row r="17" ht="15.75" customHeight="1">
      <c r="A17" s="118" t="s">
        <v>200</v>
      </c>
      <c r="B17" s="119"/>
      <c r="C17" s="119"/>
      <c r="D17" s="119"/>
      <c r="E17" s="119"/>
      <c r="F17" s="119"/>
      <c r="G17" s="119"/>
      <c r="H17" s="119">
        <v>8.3</v>
      </c>
      <c r="I17" s="119">
        <v>20.3</v>
      </c>
      <c r="J17" s="119">
        <v>27.5</v>
      </c>
      <c r="K17" s="119">
        <v>522.2</v>
      </c>
      <c r="L17" s="119">
        <v>549.3272000000001</v>
      </c>
      <c r="M17" s="119">
        <v>472.7</v>
      </c>
      <c r="N17" s="119">
        <v>445.572548</v>
      </c>
      <c r="O17" s="116">
        <f t="shared" ref="O17:P17" si="1">O18+O19</f>
        <v>427.7930657</v>
      </c>
      <c r="P17" s="41">
        <f t="shared" si="1"/>
        <v>451.2</v>
      </c>
      <c r="Q17" s="41"/>
      <c r="R17" s="41"/>
      <c r="S17" s="41"/>
      <c r="T17" s="41"/>
      <c r="U17" s="41"/>
      <c r="V17" s="41"/>
      <c r="W17" s="41"/>
      <c r="X17" s="41"/>
      <c r="Y17" s="41"/>
    </row>
    <row r="18" ht="15.75" customHeight="1">
      <c r="A18" s="120" t="s">
        <v>202</v>
      </c>
      <c r="B18" s="121"/>
      <c r="C18" s="121"/>
      <c r="D18" s="121"/>
      <c r="E18" s="121"/>
      <c r="F18" s="121"/>
      <c r="G18" s="121"/>
      <c r="H18" s="121"/>
      <c r="I18" s="121"/>
      <c r="J18" s="121"/>
      <c r="K18" s="121">
        <v>495.0</v>
      </c>
      <c r="L18" s="121">
        <v>522.1</v>
      </c>
      <c r="M18" s="121">
        <v>446.8</v>
      </c>
      <c r="N18" s="121">
        <v>421.0</v>
      </c>
      <c r="O18" s="222">
        <v>404.4</v>
      </c>
      <c r="P18" s="224">
        <v>429.5</v>
      </c>
      <c r="Q18" s="225"/>
      <c r="R18" s="225"/>
      <c r="S18" s="225"/>
      <c r="T18" s="225"/>
      <c r="U18" s="225"/>
      <c r="V18" s="225"/>
      <c r="W18" s="225"/>
      <c r="X18" s="225"/>
      <c r="Y18" s="225"/>
    </row>
    <row r="19" ht="15.75" customHeight="1">
      <c r="A19" s="120" t="s">
        <v>205</v>
      </c>
      <c r="B19" s="121"/>
      <c r="C19" s="121"/>
      <c r="D19" s="121"/>
      <c r="E19" s="121"/>
      <c r="F19" s="121"/>
      <c r="G19" s="121"/>
      <c r="H19" s="121">
        <v>8.3</v>
      </c>
      <c r="I19" s="121">
        <v>20.3</v>
      </c>
      <c r="J19" s="121">
        <v>27.5</v>
      </c>
      <c r="K19" s="121">
        <v>27.2</v>
      </c>
      <c r="L19" s="121">
        <v>27.2272</v>
      </c>
      <c r="M19" s="121">
        <v>25.9</v>
      </c>
      <c r="N19" s="121">
        <v>24.572547999999998</v>
      </c>
      <c r="O19" s="227">
        <f>N19*0.952</f>
        <v>23.3930657</v>
      </c>
      <c r="P19" s="224">
        <v>21.7</v>
      </c>
      <c r="Q19" s="225"/>
      <c r="R19" s="225"/>
      <c r="S19" s="225"/>
      <c r="T19" s="225"/>
      <c r="U19" s="225"/>
      <c r="V19" s="216"/>
      <c r="W19" s="224"/>
      <c r="X19" s="225"/>
      <c r="Y19" s="225"/>
    </row>
    <row r="20" ht="15.75" customHeight="1">
      <c r="A20" s="118" t="s">
        <v>206</v>
      </c>
      <c r="B20" s="119">
        <v>84.8</v>
      </c>
      <c r="C20" s="119">
        <v>141.6</v>
      </c>
      <c r="D20" s="119">
        <v>212.4</v>
      </c>
      <c r="E20" s="119">
        <v>243.9</v>
      </c>
      <c r="F20" s="119">
        <v>325.2</v>
      </c>
      <c r="G20" s="119">
        <v>408.0</v>
      </c>
      <c r="H20" s="119">
        <v>602.0</v>
      </c>
      <c r="I20" s="119">
        <v>649.6</v>
      </c>
      <c r="J20" s="119">
        <v>554.0</v>
      </c>
      <c r="K20" s="119" t="s">
        <v>24</v>
      </c>
      <c r="L20" s="119"/>
      <c r="M20" s="119"/>
      <c r="N20" s="119"/>
      <c r="O20" s="116"/>
      <c r="P20" s="41"/>
      <c r="Q20" s="41"/>
      <c r="R20" s="41"/>
      <c r="S20" s="41"/>
      <c r="T20" s="41"/>
      <c r="U20" s="41"/>
      <c r="V20" s="229"/>
      <c r="W20" s="216"/>
      <c r="X20" s="41"/>
      <c r="Y20" s="41"/>
    </row>
    <row r="21" ht="15.75" customHeight="1">
      <c r="A21" s="118" t="s">
        <v>207</v>
      </c>
      <c r="B21" s="119">
        <v>58.4</v>
      </c>
      <c r="C21" s="119">
        <v>72.5</v>
      </c>
      <c r="D21" s="119">
        <v>136.9</v>
      </c>
      <c r="E21" s="119">
        <v>198.2</v>
      </c>
      <c r="F21" s="119">
        <v>275.9</v>
      </c>
      <c r="G21" s="119">
        <v>340.5</v>
      </c>
      <c r="H21" s="119" t="s">
        <v>208</v>
      </c>
      <c r="I21" s="119"/>
      <c r="J21" s="119"/>
      <c r="K21" s="119"/>
      <c r="L21" s="119"/>
      <c r="M21" s="119"/>
      <c r="N21" s="119"/>
      <c r="O21" s="116"/>
      <c r="P21" s="41"/>
      <c r="Q21" s="41"/>
      <c r="R21" s="41"/>
      <c r="S21" s="41"/>
      <c r="T21" s="41"/>
      <c r="U21" s="41"/>
      <c r="V21" s="41"/>
      <c r="W21" s="41"/>
      <c r="X21" s="41"/>
      <c r="Y21" s="41"/>
    </row>
    <row r="22" ht="15.75" customHeight="1">
      <c r="A22" s="118" t="s">
        <v>209</v>
      </c>
      <c r="B22" s="119"/>
      <c r="C22" s="119"/>
      <c r="D22" s="119"/>
      <c r="E22" s="119"/>
      <c r="F22" s="119"/>
      <c r="G22" s="119"/>
      <c r="H22" s="119">
        <v>224.3</v>
      </c>
      <c r="I22" s="119">
        <v>244.6</v>
      </c>
      <c r="J22" s="119">
        <v>286.3</v>
      </c>
      <c r="K22" s="119">
        <v>284.6</v>
      </c>
      <c r="L22" s="119">
        <v>265.9</v>
      </c>
      <c r="M22" s="119">
        <v>252.9</v>
      </c>
      <c r="N22" s="119">
        <v>236.50000000000003</v>
      </c>
      <c r="O22" s="210">
        <v>229.4</v>
      </c>
      <c r="P22" s="46">
        <v>214.1</v>
      </c>
      <c r="Q22" s="41"/>
      <c r="R22" s="41"/>
      <c r="S22" s="41"/>
      <c r="T22" s="41"/>
      <c r="U22" s="41"/>
      <c r="V22" s="41"/>
      <c r="W22" s="41"/>
      <c r="X22" s="41"/>
      <c r="Y22" s="41"/>
    </row>
    <row r="23" ht="15.75" customHeight="1">
      <c r="A23" s="118" t="s">
        <v>210</v>
      </c>
      <c r="B23" s="119">
        <v>15.7</v>
      </c>
      <c r="C23" s="119">
        <v>18.5</v>
      </c>
      <c r="D23" s="119">
        <v>45.7</v>
      </c>
      <c r="E23" s="119">
        <v>40.8</v>
      </c>
      <c r="F23" s="119">
        <v>149.6</v>
      </c>
      <c r="G23" s="119">
        <v>72.0</v>
      </c>
      <c r="H23" s="119">
        <v>76.4</v>
      </c>
      <c r="I23" s="119">
        <v>75.7</v>
      </c>
      <c r="J23" s="119">
        <v>204.8</v>
      </c>
      <c r="K23" s="119">
        <v>247.0</v>
      </c>
      <c r="L23" s="119">
        <v>298.5</v>
      </c>
      <c r="M23" s="119">
        <v>290.7</v>
      </c>
      <c r="N23" s="119">
        <v>273.3</v>
      </c>
      <c r="O23" s="210">
        <v>228.5</v>
      </c>
      <c r="P23" s="46">
        <v>221.6</v>
      </c>
      <c r="Q23" s="41"/>
      <c r="R23" s="41"/>
      <c r="S23" s="41"/>
      <c r="T23" s="41"/>
      <c r="U23" s="41"/>
      <c r="V23" s="41"/>
      <c r="W23" s="41"/>
      <c r="X23" s="41"/>
      <c r="Y23" s="41"/>
    </row>
    <row r="24" ht="15.75" customHeight="1">
      <c r="A24" s="118" t="s">
        <v>211</v>
      </c>
      <c r="B24" s="119">
        <v>34.750699999999995</v>
      </c>
      <c r="C24" s="119">
        <v>48.08520000000001</v>
      </c>
      <c r="D24" s="119">
        <v>51.2154</v>
      </c>
      <c r="E24" s="119">
        <v>67.00917766816232</v>
      </c>
      <c r="F24" s="119" t="s">
        <v>138</v>
      </c>
      <c r="G24" s="119"/>
      <c r="H24" s="119"/>
      <c r="I24" s="119"/>
      <c r="J24" s="119"/>
      <c r="K24" s="119"/>
      <c r="L24" s="21"/>
      <c r="M24" s="21"/>
      <c r="N24" s="49"/>
      <c r="O24" s="46"/>
      <c r="P24" s="41"/>
      <c r="Q24" s="41"/>
      <c r="R24" s="41"/>
      <c r="S24" s="41"/>
      <c r="T24" s="41"/>
      <c r="U24" s="41"/>
      <c r="V24" s="41"/>
      <c r="W24" s="41"/>
      <c r="X24" s="41"/>
      <c r="Y24" s="41"/>
    </row>
    <row r="25" ht="15.75" customHeight="1">
      <c r="A25" s="118" t="s">
        <v>212</v>
      </c>
      <c r="B25" s="119">
        <v>69.9</v>
      </c>
      <c r="C25" s="119">
        <v>81.8</v>
      </c>
      <c r="D25" s="119" t="s">
        <v>213</v>
      </c>
      <c r="E25" s="119"/>
      <c r="F25" s="119"/>
      <c r="G25" s="119"/>
      <c r="H25" s="119"/>
      <c r="I25" s="119"/>
      <c r="J25" s="119"/>
      <c r="K25" s="119"/>
      <c r="L25" s="119"/>
      <c r="M25" s="119"/>
      <c r="N25" s="119"/>
      <c r="O25" s="116"/>
      <c r="P25" s="41"/>
      <c r="Q25" s="41"/>
      <c r="R25" s="41"/>
      <c r="S25" s="41"/>
      <c r="T25" s="41"/>
      <c r="U25" s="41"/>
      <c r="V25" s="41"/>
      <c r="W25" s="41"/>
      <c r="X25" s="41"/>
      <c r="Y25" s="41"/>
    </row>
    <row r="26" ht="15.75" customHeight="1">
      <c r="A26" s="118" t="s">
        <v>214</v>
      </c>
      <c r="B26" s="119">
        <v>89.3</v>
      </c>
      <c r="C26" s="119">
        <v>100.9</v>
      </c>
      <c r="D26" s="119">
        <v>138.7</v>
      </c>
      <c r="E26" s="119">
        <v>167.0</v>
      </c>
      <c r="F26" s="119">
        <v>184.1</v>
      </c>
      <c r="G26" s="119">
        <v>212.8</v>
      </c>
      <c r="H26" s="119" t="s">
        <v>215</v>
      </c>
      <c r="I26" s="119"/>
      <c r="J26" s="119"/>
      <c r="K26" s="119"/>
      <c r="L26" s="119"/>
      <c r="M26" s="119"/>
      <c r="N26" s="119"/>
      <c r="O26" s="116"/>
      <c r="P26" s="41"/>
      <c r="Q26" s="41"/>
      <c r="R26" s="41"/>
      <c r="S26" s="41"/>
      <c r="T26" s="41"/>
      <c r="U26" s="41"/>
      <c r="V26" s="41"/>
      <c r="W26" s="41"/>
      <c r="X26" s="41"/>
      <c r="Y26" s="41"/>
    </row>
    <row r="27" ht="15.75" customHeight="1">
      <c r="A27" s="118" t="s">
        <v>216</v>
      </c>
      <c r="B27" s="119">
        <v>84.8</v>
      </c>
      <c r="C27" s="119" t="s">
        <v>217</v>
      </c>
      <c r="D27" s="119"/>
      <c r="E27" s="119"/>
      <c r="F27" s="119"/>
      <c r="G27" s="119"/>
      <c r="H27" s="119"/>
      <c r="I27" s="119"/>
      <c r="J27" s="119"/>
      <c r="K27" s="119"/>
      <c r="L27" s="119"/>
      <c r="M27" s="119"/>
      <c r="N27" s="119"/>
      <c r="O27" s="116"/>
      <c r="P27" s="41"/>
      <c r="Q27" s="41"/>
      <c r="R27" s="41"/>
      <c r="S27" s="41"/>
      <c r="T27" s="41"/>
      <c r="U27" s="41"/>
      <c r="V27" s="41"/>
      <c r="W27" s="41"/>
      <c r="X27" s="41"/>
      <c r="Y27" s="41"/>
    </row>
    <row r="28" ht="15.75" customHeight="1">
      <c r="A28" s="118" t="s">
        <v>218</v>
      </c>
      <c r="B28" s="119">
        <v>17.0</v>
      </c>
      <c r="C28" s="119">
        <v>20.0</v>
      </c>
      <c r="D28" s="119" t="s">
        <v>220</v>
      </c>
      <c r="E28" s="119"/>
      <c r="F28" s="119"/>
      <c r="G28" s="119"/>
      <c r="H28" s="119"/>
      <c r="I28" s="119"/>
      <c r="J28" s="119"/>
      <c r="K28" s="119"/>
      <c r="L28" s="119"/>
      <c r="M28" s="119"/>
      <c r="N28" s="119"/>
      <c r="O28" s="116"/>
      <c r="P28" s="41"/>
      <c r="Q28" s="41"/>
      <c r="R28" s="46"/>
      <c r="S28" s="41"/>
      <c r="T28" s="41"/>
      <c r="U28" s="41"/>
      <c r="V28" s="41"/>
      <c r="W28" s="41"/>
      <c r="X28" s="41"/>
      <c r="Y28" s="41"/>
    </row>
    <row r="29" ht="15.75" customHeight="1">
      <c r="A29" s="12" t="s">
        <v>221</v>
      </c>
      <c r="B29" s="119"/>
      <c r="C29" s="119"/>
      <c r="D29" s="119"/>
      <c r="E29" s="119"/>
      <c r="F29" s="119"/>
      <c r="G29" s="119"/>
      <c r="H29" s="119"/>
      <c r="I29" s="119"/>
      <c r="J29" s="119">
        <v>97.7</v>
      </c>
      <c r="K29" s="119">
        <v>61.9</v>
      </c>
      <c r="L29" s="119">
        <v>66.5</v>
      </c>
      <c r="M29" s="119">
        <v>73.2</v>
      </c>
      <c r="N29" s="119">
        <v>76.9</v>
      </c>
      <c r="O29" s="210">
        <v>44.4</v>
      </c>
      <c r="P29" s="46">
        <v>66.9</v>
      </c>
      <c r="Q29" s="41"/>
      <c r="R29" s="41"/>
      <c r="S29" s="41"/>
      <c r="T29" s="41"/>
      <c r="U29" s="41"/>
      <c r="V29" s="41"/>
      <c r="W29" s="41"/>
      <c r="X29" s="41"/>
      <c r="Y29" s="41"/>
    </row>
    <row r="30" ht="16.5" customHeight="1">
      <c r="A30" s="118" t="s">
        <v>222</v>
      </c>
      <c r="B30" s="119">
        <v>6.6</v>
      </c>
      <c r="C30" s="119">
        <v>18.4</v>
      </c>
      <c r="D30" s="119">
        <v>43.5</v>
      </c>
      <c r="E30" s="119">
        <v>66.2</v>
      </c>
      <c r="F30" s="119">
        <v>70.0</v>
      </c>
      <c r="G30" s="119">
        <v>29.3</v>
      </c>
      <c r="H30" s="119">
        <v>37.2</v>
      </c>
      <c r="I30" s="119">
        <v>113.0</v>
      </c>
      <c r="J30" s="119" t="s">
        <v>223</v>
      </c>
      <c r="K30" s="119"/>
      <c r="L30" s="119"/>
      <c r="M30" s="119"/>
      <c r="N30" s="119"/>
      <c r="O30" s="116"/>
      <c r="P30" s="41"/>
      <c r="Q30" s="41"/>
      <c r="R30" s="41"/>
      <c r="S30" s="41"/>
      <c r="T30" s="41"/>
      <c r="U30" s="41"/>
      <c r="V30" s="41"/>
      <c r="W30" s="41"/>
      <c r="X30" s="41"/>
      <c r="Y30" s="41"/>
    </row>
    <row r="31" ht="15.75" customHeight="1">
      <c r="A31" s="12" t="s">
        <v>224</v>
      </c>
      <c r="B31" s="119"/>
      <c r="C31" s="119"/>
      <c r="D31" s="119"/>
      <c r="E31" s="119"/>
      <c r="F31" s="119"/>
      <c r="G31" s="119">
        <v>6.2</v>
      </c>
      <c r="H31" s="119">
        <v>52.0</v>
      </c>
      <c r="I31" s="119"/>
      <c r="J31" s="119"/>
      <c r="K31" s="119"/>
      <c r="L31" s="119"/>
      <c r="M31" s="119"/>
      <c r="N31" s="119"/>
      <c r="O31" s="116"/>
      <c r="P31" s="41"/>
      <c r="Q31" s="41"/>
      <c r="R31" s="41"/>
      <c r="S31" s="41"/>
      <c r="T31" s="41"/>
      <c r="U31" s="41"/>
      <c r="V31" s="41"/>
      <c r="W31" s="41"/>
      <c r="X31" s="41"/>
      <c r="Y31" s="41"/>
    </row>
    <row r="32" ht="15.75" customHeight="1">
      <c r="A32" s="118" t="s">
        <v>225</v>
      </c>
      <c r="B32" s="119">
        <v>55.4</v>
      </c>
      <c r="C32" s="119">
        <v>67.4</v>
      </c>
      <c r="D32" s="119">
        <v>118.3</v>
      </c>
      <c r="E32" s="119">
        <v>105.5</v>
      </c>
      <c r="F32" s="119">
        <v>65.1</v>
      </c>
      <c r="G32" s="119" t="s">
        <v>226</v>
      </c>
      <c r="H32" s="119"/>
      <c r="I32" s="119"/>
      <c r="J32" s="119"/>
      <c r="K32" s="119"/>
      <c r="L32" s="119"/>
      <c r="M32" s="119"/>
      <c r="N32" s="119"/>
      <c r="O32" s="116"/>
      <c r="P32" s="41"/>
      <c r="Q32" s="41"/>
      <c r="R32" s="41"/>
      <c r="S32" s="41"/>
      <c r="T32" s="41"/>
      <c r="U32" s="41"/>
      <c r="V32" s="41"/>
      <c r="W32" s="41"/>
      <c r="X32" s="41"/>
      <c r="Y32" s="41"/>
    </row>
    <row r="33" ht="15.75" customHeight="1">
      <c r="A33" s="12" t="s">
        <v>227</v>
      </c>
      <c r="B33" s="119"/>
      <c r="C33" s="119"/>
      <c r="D33" s="119"/>
      <c r="E33" s="119"/>
      <c r="F33" s="119"/>
      <c r="G33" s="119"/>
      <c r="H33" s="119"/>
      <c r="I33" s="119"/>
      <c r="J33" s="119"/>
      <c r="K33" s="119"/>
      <c r="L33" s="119"/>
      <c r="M33" s="119">
        <v>62.0</v>
      </c>
      <c r="N33" s="119">
        <v>58.9</v>
      </c>
      <c r="O33" s="210">
        <f t="shared" ref="O33:O34" si="2">N33*(1-0.046)</f>
        <v>56.1906</v>
      </c>
      <c r="P33" s="235">
        <f t="shared" ref="P33:P34" si="3">O33*(1-0.072)</f>
        <v>52.1448768</v>
      </c>
      <c r="Q33" s="41"/>
      <c r="R33" s="41"/>
      <c r="S33" s="41"/>
      <c r="T33" s="41"/>
      <c r="U33" s="41"/>
      <c r="V33" s="41"/>
      <c r="W33" s="41"/>
      <c r="X33" s="41"/>
      <c r="Y33" s="41"/>
    </row>
    <row r="34" ht="15.0" customHeight="1">
      <c r="A34" s="118" t="s">
        <v>229</v>
      </c>
      <c r="B34" s="119">
        <v>7.0</v>
      </c>
      <c r="C34" s="119">
        <v>11.5</v>
      </c>
      <c r="D34" s="119">
        <v>13.9</v>
      </c>
      <c r="E34" s="119">
        <v>15.9</v>
      </c>
      <c r="F34" s="119">
        <v>17.4</v>
      </c>
      <c r="G34" s="119">
        <v>17.6</v>
      </c>
      <c r="H34" s="119">
        <v>21.4</v>
      </c>
      <c r="I34" s="119">
        <v>32.5</v>
      </c>
      <c r="J34" s="119">
        <v>34.1</v>
      </c>
      <c r="K34" s="119">
        <v>38.1</v>
      </c>
      <c r="L34" s="119">
        <v>39.1</v>
      </c>
      <c r="M34" s="119">
        <v>40.1</v>
      </c>
      <c r="N34" s="119">
        <f>M34*0.995</f>
        <v>39.8995</v>
      </c>
      <c r="O34" s="210">
        <f t="shared" si="2"/>
        <v>38.064123</v>
      </c>
      <c r="P34" s="46">
        <f t="shared" si="3"/>
        <v>35.32350614</v>
      </c>
      <c r="Q34" s="41"/>
      <c r="R34" s="41"/>
      <c r="S34" s="41"/>
      <c r="T34" s="41"/>
      <c r="U34" s="41"/>
      <c r="V34" s="41"/>
      <c r="W34" s="41"/>
      <c r="X34" s="41"/>
      <c r="Y34" s="41"/>
    </row>
    <row r="35" ht="15.75" customHeight="1">
      <c r="A35" s="12" t="s">
        <v>231</v>
      </c>
      <c r="B35" s="119"/>
      <c r="C35" s="119"/>
      <c r="D35" s="119"/>
      <c r="E35" s="119">
        <v>3.75</v>
      </c>
      <c r="F35" s="119">
        <v>4.6</v>
      </c>
      <c r="G35" s="119">
        <v>7.6</v>
      </c>
      <c r="H35" s="119" t="s">
        <v>232</v>
      </c>
      <c r="I35" s="119"/>
      <c r="J35" s="119"/>
      <c r="K35" s="119"/>
      <c r="L35" s="119"/>
      <c r="M35" s="119"/>
      <c r="N35" s="119"/>
      <c r="O35" s="116"/>
      <c r="P35" s="41"/>
      <c r="Q35" s="41"/>
      <c r="R35" s="41"/>
      <c r="S35" s="41"/>
      <c r="T35" s="41"/>
      <c r="U35" s="41"/>
      <c r="V35" s="41"/>
      <c r="W35" s="41"/>
      <c r="X35" s="41"/>
      <c r="Y35" s="41"/>
    </row>
    <row r="36" ht="15.75" customHeight="1">
      <c r="A36" s="12"/>
      <c r="B36" s="119"/>
      <c r="C36" s="119"/>
      <c r="D36" s="119"/>
      <c r="E36" s="119"/>
      <c r="F36" s="119"/>
      <c r="G36" s="119"/>
      <c r="H36" s="119"/>
      <c r="I36" s="119"/>
      <c r="J36" s="119"/>
      <c r="K36" s="119"/>
      <c r="L36" s="119"/>
      <c r="M36" s="119"/>
      <c r="N36" s="119"/>
      <c r="O36" s="116"/>
      <c r="P36" s="41"/>
      <c r="Q36" s="41"/>
      <c r="R36" s="41"/>
      <c r="S36" s="41"/>
      <c r="T36" s="41"/>
      <c r="U36" s="41"/>
      <c r="V36" s="41"/>
      <c r="W36" s="41"/>
      <c r="X36" s="41"/>
      <c r="Y36" s="41"/>
    </row>
    <row r="37" ht="15.75" customHeight="1">
      <c r="A37" s="12" t="s">
        <v>233</v>
      </c>
      <c r="B37" s="119">
        <v>899.613</v>
      </c>
      <c r="C37" s="119">
        <v>1188.057</v>
      </c>
      <c r="D37" s="119">
        <v>1364.988</v>
      </c>
      <c r="E37" s="119">
        <v>1460.496</v>
      </c>
      <c r="F37" s="119">
        <v>1603.882</v>
      </c>
      <c r="G37" s="119">
        <v>1821.868</v>
      </c>
      <c r="H37" s="119">
        <v>1887.221</v>
      </c>
      <c r="I37" s="119">
        <v>2082.902</v>
      </c>
      <c r="J37" s="119">
        <v>2147.417</v>
      </c>
      <c r="K37" s="119">
        <v>2156.764</v>
      </c>
      <c r="L37" s="119">
        <v>2162.934</v>
      </c>
      <c r="M37" s="119">
        <v>2050.671</v>
      </c>
      <c r="N37" s="129">
        <v>1958.0</v>
      </c>
      <c r="O37" s="210">
        <v>1803.7</v>
      </c>
      <c r="P37" s="238">
        <v>1757.1</v>
      </c>
      <c r="Q37" s="41"/>
      <c r="R37" s="240"/>
      <c r="S37" s="41"/>
      <c r="T37" s="41"/>
      <c r="U37" s="41"/>
      <c r="V37" s="41"/>
      <c r="W37" s="41"/>
      <c r="X37" s="41"/>
      <c r="Y37" s="41"/>
    </row>
    <row r="38" ht="12.75" customHeight="1">
      <c r="A38" s="12" t="s">
        <v>234</v>
      </c>
      <c r="B38" s="119">
        <v>586.1099999999999</v>
      </c>
      <c r="C38" s="119">
        <v>643.93</v>
      </c>
      <c r="D38" s="119">
        <v>627.41</v>
      </c>
      <c r="E38" s="119">
        <v>630.42</v>
      </c>
      <c r="F38" s="119">
        <v>674.31</v>
      </c>
      <c r="G38" s="119">
        <v>664.3</v>
      </c>
      <c r="H38" s="119">
        <v>654.29</v>
      </c>
      <c r="I38" s="119">
        <v>737.4499999999999</v>
      </c>
      <c r="J38" s="119">
        <v>826.8</v>
      </c>
      <c r="K38" s="119">
        <v>840.5999999999999</v>
      </c>
      <c r="L38" s="119">
        <v>839.1</v>
      </c>
      <c r="M38" s="119">
        <v>861.4</v>
      </c>
      <c r="N38" s="119">
        <v>783.2</v>
      </c>
      <c r="O38" s="210">
        <v>726.0</v>
      </c>
      <c r="P38" s="46">
        <v>757.9</v>
      </c>
      <c r="Q38" s="41"/>
      <c r="R38" s="41"/>
      <c r="S38" s="41"/>
      <c r="T38" s="41"/>
      <c r="U38" s="41"/>
      <c r="V38" s="41"/>
      <c r="W38" s="41"/>
      <c r="X38" s="41"/>
      <c r="Y38" s="41"/>
    </row>
    <row r="39" ht="15.75" customHeight="1">
      <c r="A39" s="12" t="s">
        <v>235</v>
      </c>
      <c r="B39" s="119">
        <v>224.8</v>
      </c>
      <c r="C39" s="119">
        <v>338.4</v>
      </c>
      <c r="D39" s="119">
        <v>410.9</v>
      </c>
      <c r="E39" s="119">
        <v>398.20000000000005</v>
      </c>
      <c r="F39" s="119">
        <v>385.50000000000006</v>
      </c>
      <c r="G39" s="119">
        <v>445.04999999999995</v>
      </c>
      <c r="H39" s="119">
        <v>504.6</v>
      </c>
      <c r="I39" s="119">
        <v>369.8</v>
      </c>
      <c r="J39" s="119">
        <v>416.5</v>
      </c>
      <c r="K39" s="119">
        <v>418.0</v>
      </c>
      <c r="L39" s="119">
        <v>499.69999999999993</v>
      </c>
      <c r="M39" s="119">
        <v>507.80000000000007</v>
      </c>
      <c r="N39" s="119">
        <v>463.69999999999993</v>
      </c>
      <c r="O39" s="210">
        <v>529.5</v>
      </c>
      <c r="P39" s="41">
        <f>P3-P38</f>
        <v>566</v>
      </c>
      <c r="Q39" s="72"/>
      <c r="R39" s="41"/>
      <c r="S39" s="41"/>
      <c r="T39" s="41"/>
      <c r="U39" s="41"/>
      <c r="V39" s="41"/>
      <c r="W39" s="41"/>
      <c r="X39" s="41"/>
      <c r="Y39" s="41"/>
    </row>
    <row r="40" ht="15.75" customHeight="1">
      <c r="A40" s="2"/>
      <c r="B40" s="21"/>
      <c r="C40" s="21"/>
      <c r="D40" s="21"/>
      <c r="E40" s="21"/>
      <c r="F40" s="21"/>
      <c r="G40" s="21"/>
      <c r="H40" s="21"/>
      <c r="I40" s="21"/>
      <c r="J40" s="21"/>
      <c r="K40" s="21"/>
      <c r="L40" s="21"/>
      <c r="M40" s="21"/>
      <c r="N40" s="21"/>
      <c r="O40" s="41"/>
      <c r="P40" s="41"/>
      <c r="Q40" s="72"/>
      <c r="R40" s="41"/>
      <c r="S40" s="41"/>
      <c r="T40" s="41"/>
      <c r="U40" s="41"/>
      <c r="V40" s="41"/>
      <c r="W40" s="41"/>
      <c r="X40" s="41"/>
      <c r="Y40" s="41"/>
    </row>
    <row r="41" ht="15.75" customHeight="1">
      <c r="A41" s="2"/>
      <c r="B41" s="21"/>
      <c r="C41" s="21"/>
      <c r="D41" s="21"/>
      <c r="E41" s="21"/>
      <c r="F41" s="21"/>
      <c r="G41" s="21"/>
      <c r="H41" s="21"/>
      <c r="I41" s="21"/>
      <c r="J41" s="21"/>
      <c r="K41" s="21"/>
      <c r="L41" s="21"/>
      <c r="M41" s="21"/>
      <c r="N41" s="21"/>
      <c r="O41" s="41"/>
      <c r="P41" s="41"/>
      <c r="Q41" s="72"/>
      <c r="R41" s="41"/>
      <c r="S41" s="41"/>
      <c r="T41" s="41"/>
      <c r="U41" s="41"/>
      <c r="V41" s="41"/>
      <c r="W41" s="41"/>
      <c r="X41" s="41"/>
      <c r="Y41" s="41"/>
    </row>
    <row r="42" ht="15.75" customHeight="1">
      <c r="A42" s="2"/>
      <c r="B42" s="21"/>
      <c r="C42" s="21"/>
      <c r="D42" s="21"/>
      <c r="E42" s="21"/>
      <c r="F42" s="21"/>
      <c r="G42" s="21"/>
      <c r="H42" s="21"/>
      <c r="I42" s="21"/>
      <c r="J42" s="21"/>
      <c r="K42" s="21"/>
      <c r="L42" s="21"/>
      <c r="M42" s="21"/>
      <c r="N42" s="21"/>
      <c r="O42" s="41"/>
      <c r="P42" s="41"/>
      <c r="Q42" s="72"/>
      <c r="R42" s="41"/>
      <c r="S42" s="41"/>
      <c r="T42" s="41"/>
      <c r="U42" s="41"/>
      <c r="V42" s="41"/>
      <c r="W42" s="41"/>
      <c r="X42" s="41"/>
      <c r="Y42" s="41"/>
    </row>
    <row r="43" ht="15.75" customHeight="1">
      <c r="A43" s="78" t="s">
        <v>33</v>
      </c>
      <c r="B43" s="79">
        <v>1710.523</v>
      </c>
      <c r="C43" s="79">
        <v>2170.387</v>
      </c>
      <c r="D43" s="79">
        <v>2403.2980000000002</v>
      </c>
      <c r="E43" s="79">
        <v>2489.116</v>
      </c>
      <c r="F43" s="79">
        <v>2663.692</v>
      </c>
      <c r="G43" s="79">
        <v>2931.218</v>
      </c>
      <c r="H43" s="79">
        <v>3046.111</v>
      </c>
      <c r="I43" s="79">
        <v>3190.152</v>
      </c>
      <c r="J43" s="79">
        <v>3390.7169999999996</v>
      </c>
      <c r="K43" s="79">
        <v>3415.364</v>
      </c>
      <c r="L43" s="79">
        <v>3501.734</v>
      </c>
      <c r="M43" s="79">
        <v>3419.871</v>
      </c>
      <c r="N43" s="72">
        <v>3190.9</v>
      </c>
      <c r="O43" s="72">
        <f t="shared" ref="O43:P43" si="4">O37+O38+O39</f>
        <v>3059.2</v>
      </c>
      <c r="P43" s="72">
        <f t="shared" si="4"/>
        <v>3081</v>
      </c>
      <c r="Q43" s="72">
        <f>M43-P43</f>
        <v>338.871</v>
      </c>
      <c r="R43" s="72"/>
      <c r="S43" s="72"/>
      <c r="T43" s="244">
        <v>126.0</v>
      </c>
      <c r="U43" s="72"/>
      <c r="V43" s="72"/>
      <c r="W43" s="72"/>
      <c r="X43" s="72"/>
      <c r="Y43" s="72"/>
    </row>
    <row r="44" ht="12.75" customHeight="1">
      <c r="A44" s="78" t="s">
        <v>34</v>
      </c>
      <c r="B44" s="246">
        <f>'Broadcast TV (MS)'!B44</f>
        <v>66.22266991</v>
      </c>
      <c r="C44" s="246">
        <f>'Broadcast TV (MS)'!C44</f>
        <v>66.97294077</v>
      </c>
      <c r="D44" s="246">
        <f>'Broadcast TV (MS)'!D44</f>
        <v>64.8325759</v>
      </c>
      <c r="E44" s="246">
        <f>'Broadcast TV (MS)'!E44</f>
        <v>66.81504598</v>
      </c>
      <c r="F44" s="246">
        <f>'Broadcast TV (MS)'!F44</f>
        <v>70.46993421</v>
      </c>
      <c r="G44" s="246">
        <f>'Broadcast TV (MS)'!G44</f>
        <v>76.84007126</v>
      </c>
      <c r="H44" s="246">
        <f>'Broadcast TV (MS)'!H44</f>
        <v>81.48718152</v>
      </c>
      <c r="I44" s="246">
        <f>'Broadcast TV (MS)'!I44</f>
        <v>84.81570784</v>
      </c>
      <c r="J44" s="246">
        <f>'Broadcast TV (MS)'!J44</f>
        <v>86.22954968</v>
      </c>
      <c r="K44" s="246">
        <f>'Broadcast TV (MS)'!K44</f>
        <v>87.80908858</v>
      </c>
      <c r="L44" s="246">
        <f>'Broadcast TV (MS)'!L44</f>
        <v>86.3351471</v>
      </c>
      <c r="M44" s="246">
        <f>'Broadcast TV (MS)'!M44</f>
        <v>86.07049798</v>
      </c>
      <c r="N44" s="249">
        <f>'Broadcast TV (MS)'!N44</f>
        <v>85.92787452</v>
      </c>
      <c r="O44" s="249">
        <f>'Broadcast TV (MS)'!O44</f>
        <v>86.56488839</v>
      </c>
      <c r="P44" s="249">
        <f>'Broadcast TV (MS)'!P44</f>
        <v>88.32197339</v>
      </c>
      <c r="Q44" s="41"/>
      <c r="R44" s="41"/>
      <c r="S44" s="41"/>
      <c r="T44" s="46">
        <v>121.1</v>
      </c>
      <c r="U44" s="41"/>
      <c r="V44" s="41"/>
      <c r="W44" s="41"/>
      <c r="X44" s="41"/>
      <c r="Y44" s="41"/>
    </row>
    <row r="45" ht="12.75" customHeight="1">
      <c r="A45" s="78" t="s">
        <v>38</v>
      </c>
      <c r="B45" s="246">
        <f>'Broadcast TV (MS)'!B45</f>
        <v>2467.130008</v>
      </c>
      <c r="C45" s="246">
        <f>'Broadcast TV (MS)'!C45</f>
        <v>2298.977652</v>
      </c>
      <c r="D45" s="246">
        <f>'Broadcast TV (MS)'!D45</f>
        <v>2126.150912</v>
      </c>
      <c r="E45" s="246">
        <f>'Broadcast TV (MS)'!E45</f>
        <v>2039.564301</v>
      </c>
      <c r="F45" s="246">
        <f>'Broadcast TV (MS)'!F45</f>
        <v>2026.830879</v>
      </c>
      <c r="G45" s="246">
        <f>'Broadcast TV (MS)'!G45</f>
        <v>2030.089226</v>
      </c>
      <c r="H45" s="246">
        <f>'Broadcast TV (MS)'!H45</f>
        <v>2202.361154</v>
      </c>
      <c r="I45" s="246">
        <f>'Broadcast TV (MS)'!I45</f>
        <v>2229.466606</v>
      </c>
      <c r="J45" s="246">
        <f>'Broadcast TV (MS)'!J45</f>
        <v>2343.317046</v>
      </c>
      <c r="K45" s="246">
        <f>'Broadcast TV (MS)'!K45</f>
        <v>2465.26903</v>
      </c>
      <c r="L45" s="246">
        <f>'Broadcast TV (MS)'!L45</f>
        <v>2413.772188</v>
      </c>
      <c r="M45" s="246">
        <f>'Broadcast TV (MS)'!M45</f>
        <v>2492.492984</v>
      </c>
      <c r="N45" s="249">
        <f>'Broadcast TV (MS)'!N45</f>
        <v>2452.626398</v>
      </c>
      <c r="O45" s="249">
        <f>'Broadcast TV (MS)'!O45</f>
        <v>2578.333691</v>
      </c>
      <c r="P45" s="249">
        <f>'Broadcast TV (MS)'!P45</f>
        <v>2722.743334</v>
      </c>
      <c r="Q45" s="41"/>
      <c r="R45" s="41"/>
      <c r="S45" s="41"/>
      <c r="T45" s="41">
        <f>SUM(T43:T44)</f>
        <v>247.1</v>
      </c>
      <c r="U45" s="41">
        <f>T45/Q43*100</f>
        <v>72.91860324</v>
      </c>
      <c r="V45" s="41"/>
      <c r="W45" s="41"/>
      <c r="X45" s="41"/>
      <c r="Y45" s="41"/>
    </row>
    <row r="46" ht="12.75" customHeight="1">
      <c r="A46" s="259" t="s">
        <v>241</v>
      </c>
      <c r="B46" s="260"/>
      <c r="C46" s="260"/>
      <c r="D46" s="260"/>
      <c r="E46" s="260"/>
      <c r="F46" s="260"/>
      <c r="G46" s="260"/>
      <c r="H46" s="260"/>
      <c r="I46" s="260"/>
      <c r="J46" s="260"/>
      <c r="K46" s="262">
        <f>'Broadcast TV (MS)'!K46</f>
        <v>87.01268737</v>
      </c>
      <c r="L46" s="262">
        <f>'Broadcast TV (MS)'!L46</f>
        <v>85.55761231</v>
      </c>
      <c r="M46" s="262">
        <f>'Broadcast TV (MS)'!M46</f>
        <v>85.31315947</v>
      </c>
      <c r="N46" s="263">
        <f>'Broadcast TV (MS)'!N46</f>
        <v>85.15779247</v>
      </c>
      <c r="O46" s="263">
        <f>'Broadcast TV (MS)'!O46</f>
        <v>85.80020921</v>
      </c>
      <c r="P46" s="263">
        <f>'Broadcast TV (MS)'!P46</f>
        <v>87.6176566</v>
      </c>
      <c r="Q46" s="225"/>
      <c r="R46" s="225"/>
      <c r="S46" s="225"/>
      <c r="T46" s="225"/>
      <c r="U46" s="225"/>
      <c r="V46" s="225"/>
      <c r="W46" s="225"/>
      <c r="X46" s="225"/>
      <c r="Y46" s="225"/>
    </row>
    <row r="47" ht="12.75" customHeight="1">
      <c r="A47" s="259" t="s">
        <v>244</v>
      </c>
      <c r="B47" s="260"/>
      <c r="C47" s="260"/>
      <c r="D47" s="260"/>
      <c r="E47" s="260"/>
      <c r="F47" s="260"/>
      <c r="G47" s="260"/>
      <c r="H47" s="260"/>
      <c r="I47" s="260"/>
      <c r="J47" s="260"/>
      <c r="K47" s="262">
        <f>'Broadcast TV (MS)'!K47</f>
        <v>2675.959921</v>
      </c>
      <c r="L47" s="262">
        <f>'Broadcast TV (MS)'!L47</f>
        <v>2636.677576</v>
      </c>
      <c r="M47" s="262">
        <f>'Broadcast TV (MS)'!M47</f>
        <v>2663.756074</v>
      </c>
      <c r="N47" s="263">
        <f>'Broadcast TV (MS)'!N47</f>
        <v>2627.294985</v>
      </c>
      <c r="O47" s="263">
        <f>'Broadcast TV (MS)'!O47</f>
        <v>2753.664148</v>
      </c>
      <c r="P47" s="263">
        <f>'Broadcast TV (MS)'!P47</f>
        <v>2917.570778</v>
      </c>
      <c r="Q47" s="225"/>
      <c r="R47" s="225"/>
      <c r="S47" s="225"/>
      <c r="T47" s="225"/>
      <c r="U47" s="225"/>
      <c r="V47" s="225"/>
      <c r="W47" s="225"/>
      <c r="X47" s="225"/>
      <c r="Y47" s="225"/>
    </row>
    <row r="48" ht="12.75" customHeight="1">
      <c r="A48" s="2"/>
      <c r="B48" s="21"/>
      <c r="C48" s="21"/>
      <c r="D48" s="21"/>
      <c r="E48" s="21"/>
      <c r="F48" s="21"/>
      <c r="G48" s="21"/>
      <c r="H48" s="21"/>
      <c r="I48" s="41"/>
      <c r="J48" s="41"/>
      <c r="K48" s="41"/>
      <c r="L48" s="41"/>
      <c r="M48" s="41"/>
      <c r="N48" s="41"/>
      <c r="O48" s="41"/>
      <c r="P48" s="41"/>
      <c r="Q48" s="41"/>
      <c r="R48" s="41"/>
      <c r="S48" s="41"/>
      <c r="T48" s="41"/>
      <c r="U48" s="41"/>
      <c r="V48" s="41"/>
      <c r="W48" s="41"/>
      <c r="X48" s="41"/>
      <c r="Y48" s="41"/>
    </row>
    <row r="49" ht="12.75" customHeight="1">
      <c r="A49" s="2"/>
      <c r="B49" s="4" t="s">
        <v>160</v>
      </c>
      <c r="C49" s="21"/>
      <c r="D49" s="21"/>
      <c r="E49" s="21"/>
      <c r="F49" s="21"/>
      <c r="G49" s="21"/>
      <c r="H49" s="21"/>
      <c r="I49" s="41"/>
      <c r="J49" s="41"/>
      <c r="K49" s="41"/>
      <c r="L49" s="41"/>
      <c r="M49" s="41"/>
      <c r="N49" s="41"/>
      <c r="O49" s="41"/>
      <c r="P49" s="41"/>
      <c r="Q49" s="41"/>
      <c r="R49" s="41"/>
      <c r="S49" s="41"/>
      <c r="T49" s="41"/>
      <c r="U49" s="41"/>
      <c r="V49" s="41"/>
      <c r="W49" s="41"/>
      <c r="X49" s="41"/>
      <c r="Y49" s="41"/>
    </row>
    <row r="50" ht="32.25" customHeight="1">
      <c r="A50" s="2"/>
      <c r="B50" s="265" t="s">
        <v>246</v>
      </c>
      <c r="P50" s="41"/>
      <c r="Q50" s="41"/>
      <c r="R50" s="41"/>
      <c r="S50" s="41"/>
      <c r="T50" s="41"/>
      <c r="U50" s="41"/>
      <c r="V50" s="41"/>
      <c r="W50" s="41"/>
      <c r="X50" s="41"/>
      <c r="Y50" s="41"/>
    </row>
    <row r="51" ht="15.75" customHeight="1">
      <c r="A51" s="2"/>
      <c r="P51" s="41"/>
      <c r="Q51" s="41"/>
      <c r="R51" s="41"/>
      <c r="S51" s="41"/>
      <c r="T51" s="41"/>
      <c r="U51" s="41"/>
      <c r="V51" s="41"/>
      <c r="W51" s="41"/>
      <c r="X51" s="41"/>
      <c r="Y51" s="41"/>
    </row>
    <row r="52" ht="15.75" customHeight="1">
      <c r="A52" s="1"/>
      <c r="P52" s="41"/>
      <c r="Q52" s="41"/>
      <c r="R52" s="41"/>
      <c r="S52" s="41"/>
      <c r="T52" s="41"/>
      <c r="U52" s="41"/>
      <c r="V52" s="41"/>
      <c r="W52" s="41"/>
      <c r="X52" s="41"/>
      <c r="Y52" s="41"/>
    </row>
    <row r="53" ht="15.75" customHeight="1">
      <c r="A53" s="1"/>
      <c r="P53" s="41"/>
      <c r="Q53" s="41"/>
      <c r="R53" s="41"/>
      <c r="S53" s="41"/>
      <c r="T53" s="41"/>
      <c r="U53" s="41"/>
      <c r="V53" s="41"/>
      <c r="W53" s="41"/>
      <c r="X53" s="41"/>
      <c r="Y53" s="41"/>
    </row>
    <row r="54" ht="15.75" customHeight="1">
      <c r="A54" s="1"/>
      <c r="P54" s="41"/>
      <c r="Q54" s="41"/>
      <c r="R54" s="41"/>
      <c r="S54" s="41"/>
      <c r="T54" s="41"/>
      <c r="U54" s="41"/>
      <c r="V54" s="41"/>
      <c r="W54" s="41"/>
      <c r="X54" s="41"/>
      <c r="Y54" s="41"/>
    </row>
    <row r="55" ht="15.75" customHeight="1">
      <c r="A55" s="1"/>
      <c r="P55" s="41"/>
      <c r="Q55" s="41"/>
      <c r="R55" s="41"/>
      <c r="S55" s="41"/>
      <c r="T55" s="41"/>
      <c r="U55" s="41"/>
      <c r="V55" s="41"/>
      <c r="W55" s="41"/>
      <c r="X55" s="41"/>
      <c r="Y55" s="41"/>
    </row>
    <row r="56" ht="15.75" customHeight="1">
      <c r="A56" s="1"/>
      <c r="P56" s="41"/>
      <c r="Q56" s="41"/>
      <c r="R56" s="41"/>
      <c r="S56" s="41"/>
      <c r="T56" s="41"/>
      <c r="U56" s="41"/>
      <c r="V56" s="41"/>
      <c r="W56" s="41"/>
      <c r="X56" s="41"/>
      <c r="Y56" s="41"/>
    </row>
    <row r="57" ht="15.75" customHeight="1">
      <c r="A57" s="1"/>
      <c r="P57" s="41"/>
      <c r="Q57" s="41"/>
      <c r="R57" s="41"/>
      <c r="S57" s="41"/>
      <c r="T57" s="41"/>
      <c r="U57" s="41"/>
      <c r="V57" s="41"/>
      <c r="W57" s="41"/>
      <c r="X57" s="41"/>
      <c r="Y57" s="41"/>
    </row>
    <row r="58" ht="15.75" customHeight="1">
      <c r="A58" s="1"/>
      <c r="P58" s="41"/>
      <c r="Q58" s="41"/>
      <c r="R58" s="41"/>
      <c r="S58" s="41"/>
      <c r="T58" s="41"/>
      <c r="U58" s="41"/>
      <c r="V58" s="41"/>
      <c r="W58" s="41"/>
      <c r="X58" s="41"/>
      <c r="Y58" s="41"/>
    </row>
    <row r="59" ht="15.75" customHeight="1">
      <c r="A59" s="1"/>
      <c r="P59" s="41"/>
      <c r="Q59" s="41"/>
      <c r="R59" s="41"/>
      <c r="S59" s="41"/>
      <c r="T59" s="41"/>
      <c r="U59" s="41"/>
      <c r="V59" s="41"/>
      <c r="W59" s="41"/>
      <c r="X59" s="41"/>
      <c r="Y59" s="41"/>
    </row>
    <row r="60" ht="15.75" customHeight="1">
      <c r="A60" s="1"/>
      <c r="P60" s="41"/>
      <c r="Q60" s="41"/>
      <c r="R60" s="41"/>
      <c r="S60" s="41"/>
      <c r="T60" s="41"/>
      <c r="U60" s="41"/>
      <c r="V60" s="41"/>
      <c r="W60" s="41"/>
      <c r="X60" s="41"/>
      <c r="Y60" s="41"/>
    </row>
    <row r="61" ht="15.75" customHeight="1">
      <c r="A61" s="1"/>
      <c r="P61" s="41"/>
      <c r="Q61" s="41"/>
      <c r="R61" s="41"/>
      <c r="S61" s="41"/>
      <c r="T61" s="41"/>
      <c r="U61" s="41"/>
      <c r="V61" s="41"/>
      <c r="W61" s="41"/>
      <c r="X61" s="41"/>
      <c r="Y61" s="41"/>
    </row>
    <row r="62" ht="15.75" customHeight="1">
      <c r="A62" s="1"/>
      <c r="P62" s="41"/>
      <c r="Q62" s="41"/>
      <c r="R62" s="41"/>
      <c r="S62" s="41"/>
      <c r="T62" s="41"/>
      <c r="U62" s="41"/>
      <c r="V62" s="41"/>
      <c r="W62" s="41"/>
      <c r="X62" s="41"/>
      <c r="Y62" s="41"/>
    </row>
    <row r="63" ht="15.75" customHeight="1">
      <c r="A63" s="1"/>
      <c r="P63" s="41"/>
      <c r="Q63" s="41"/>
      <c r="R63" s="46"/>
      <c r="S63" s="41"/>
      <c r="T63" s="41"/>
      <c r="U63" s="41"/>
      <c r="V63" s="41"/>
      <c r="W63" s="41"/>
      <c r="X63" s="41"/>
      <c r="Y63" s="41"/>
    </row>
    <row r="64" ht="15.75" customHeight="1">
      <c r="A64" s="1"/>
      <c r="P64" s="41"/>
      <c r="Q64" s="41"/>
      <c r="R64" s="41"/>
      <c r="S64" s="41"/>
      <c r="T64" s="41"/>
      <c r="U64" s="41"/>
      <c r="V64" s="41"/>
      <c r="W64" s="41"/>
      <c r="X64" s="41"/>
      <c r="Y64" s="41"/>
    </row>
    <row r="65" ht="15.75" customHeight="1">
      <c r="A65" s="1"/>
      <c r="P65" s="41"/>
      <c r="Q65" s="41"/>
      <c r="R65" s="41"/>
      <c r="S65" s="41"/>
      <c r="T65" s="41"/>
      <c r="U65" s="41"/>
      <c r="V65" s="41"/>
      <c r="W65" s="41"/>
      <c r="X65" s="41"/>
      <c r="Y65" s="41"/>
    </row>
    <row r="66" ht="15.75" customHeight="1">
      <c r="A66" s="1"/>
      <c r="P66" s="41"/>
      <c r="Q66" s="41"/>
      <c r="R66" s="41"/>
      <c r="S66" s="41"/>
      <c r="T66" s="41"/>
      <c r="U66" s="41"/>
      <c r="V66" s="41"/>
      <c r="W66" s="41"/>
      <c r="X66" s="41"/>
      <c r="Y66" s="41"/>
    </row>
    <row r="67" ht="15.75" customHeight="1">
      <c r="A67" s="1"/>
      <c r="P67" s="41"/>
      <c r="Q67" s="41"/>
      <c r="R67" s="41"/>
      <c r="S67" s="41"/>
      <c r="T67" s="41"/>
      <c r="U67" s="41"/>
      <c r="V67" s="41"/>
      <c r="W67" s="41"/>
      <c r="X67" s="41"/>
      <c r="Y67" s="41"/>
    </row>
    <row r="68" ht="15.75" customHeight="1">
      <c r="A68" s="1"/>
      <c r="P68" s="41"/>
      <c r="Q68" s="41"/>
      <c r="R68" s="41"/>
      <c r="S68" s="41"/>
      <c r="T68" s="41"/>
      <c r="U68" s="41"/>
      <c r="V68" s="41"/>
      <c r="W68" s="41"/>
      <c r="X68" s="41"/>
      <c r="Y68" s="41"/>
    </row>
    <row r="69" ht="15.75" customHeight="1">
      <c r="A69" s="1"/>
      <c r="P69" s="41"/>
      <c r="Q69" s="41"/>
      <c r="R69" s="41"/>
      <c r="S69" s="41"/>
      <c r="T69" s="41"/>
      <c r="U69" s="41"/>
      <c r="V69" s="41"/>
      <c r="W69" s="41"/>
      <c r="X69" s="41"/>
      <c r="Y69" s="41"/>
    </row>
    <row r="70" ht="15.75" customHeight="1">
      <c r="A70" s="1"/>
      <c r="P70" s="41"/>
      <c r="Q70" s="41"/>
      <c r="R70" s="41"/>
      <c r="S70" s="41"/>
      <c r="T70" s="41"/>
      <c r="U70" s="41"/>
      <c r="V70" s="41"/>
      <c r="W70" s="41"/>
      <c r="X70" s="41"/>
      <c r="Y70" s="41"/>
    </row>
    <row r="71" ht="15.75" customHeight="1">
      <c r="A71" s="1"/>
      <c r="P71" s="41"/>
      <c r="Q71" s="41"/>
      <c r="R71" s="41"/>
      <c r="S71" s="41"/>
      <c r="T71" s="41"/>
      <c r="U71" s="41"/>
      <c r="V71" s="41"/>
      <c r="W71" s="41"/>
      <c r="X71" s="41"/>
      <c r="Y71" s="41"/>
    </row>
    <row r="72" ht="15.75" customHeight="1">
      <c r="A72" s="1"/>
      <c r="P72" s="41"/>
      <c r="Q72" s="41"/>
      <c r="R72" s="41"/>
      <c r="S72" s="41"/>
      <c r="T72" s="41"/>
      <c r="U72" s="41"/>
      <c r="V72" s="41"/>
      <c r="W72" s="41"/>
      <c r="X72" s="41"/>
      <c r="Y72" s="41"/>
    </row>
    <row r="73" ht="15.75" customHeight="1">
      <c r="A73" s="1"/>
      <c r="P73" s="41"/>
      <c r="Q73" s="41"/>
      <c r="R73" s="41"/>
      <c r="S73" s="41"/>
      <c r="T73" s="41"/>
      <c r="U73" s="41"/>
      <c r="V73" s="41"/>
      <c r="W73" s="41"/>
      <c r="X73" s="41"/>
      <c r="Y73" s="41"/>
    </row>
    <row r="74" ht="15.75" customHeight="1">
      <c r="A74" s="1"/>
      <c r="P74" s="41"/>
      <c r="Q74" s="41"/>
      <c r="R74" s="41"/>
      <c r="S74" s="41"/>
      <c r="T74" s="41"/>
      <c r="U74" s="41"/>
      <c r="V74" s="41"/>
      <c r="W74" s="41"/>
      <c r="X74" s="41"/>
      <c r="Y74" s="41"/>
    </row>
    <row r="75" ht="15.75" customHeight="1">
      <c r="A75" s="1"/>
      <c r="P75" s="41"/>
      <c r="Q75" s="41"/>
      <c r="R75" s="41"/>
      <c r="S75" s="41"/>
      <c r="T75" s="41"/>
      <c r="U75" s="41"/>
      <c r="V75" s="41"/>
      <c r="W75" s="41"/>
      <c r="X75" s="41"/>
      <c r="Y75" s="41"/>
    </row>
    <row r="76" ht="15.75" customHeight="1">
      <c r="A76" s="1"/>
      <c r="P76" s="41"/>
      <c r="Q76" s="41"/>
      <c r="R76" s="41"/>
      <c r="S76" s="41"/>
      <c r="T76" s="41"/>
      <c r="U76" s="41"/>
      <c r="V76" s="41"/>
      <c r="W76" s="41"/>
      <c r="X76" s="41"/>
      <c r="Y76" s="41"/>
    </row>
    <row r="77" ht="15.75" customHeight="1">
      <c r="A77" s="1"/>
      <c r="P77" s="41"/>
      <c r="Q77" s="41"/>
      <c r="R77" s="41"/>
      <c r="S77" s="41"/>
      <c r="T77" s="41"/>
      <c r="U77" s="41"/>
      <c r="V77" s="41"/>
      <c r="W77" s="41"/>
      <c r="X77" s="41"/>
      <c r="Y77" s="41"/>
    </row>
    <row r="78" ht="15.75" customHeight="1">
      <c r="A78" s="1"/>
      <c r="P78" s="41"/>
      <c r="Q78" s="41"/>
      <c r="R78" s="41"/>
      <c r="S78" s="41"/>
      <c r="T78" s="41"/>
      <c r="U78" s="41"/>
      <c r="V78" s="41"/>
      <c r="W78" s="41"/>
      <c r="X78" s="41"/>
      <c r="Y78" s="41"/>
    </row>
    <row r="79" ht="15.75" customHeight="1">
      <c r="A79" s="1"/>
      <c r="P79" s="41"/>
      <c r="Q79" s="41"/>
      <c r="R79" s="41"/>
      <c r="S79" s="41"/>
      <c r="T79" s="41"/>
      <c r="U79" s="41"/>
      <c r="V79" s="41"/>
      <c r="W79" s="41"/>
      <c r="X79" s="41"/>
      <c r="Y79" s="41"/>
    </row>
    <row r="80" ht="15.75" customHeight="1">
      <c r="A80" s="1"/>
      <c r="P80" s="41"/>
      <c r="Q80" s="41"/>
      <c r="R80" s="41"/>
      <c r="S80" s="41"/>
      <c r="T80" s="41"/>
      <c r="U80" s="41"/>
      <c r="V80" s="41"/>
      <c r="W80" s="41"/>
      <c r="X80" s="41"/>
      <c r="Y80" s="41"/>
    </row>
    <row r="81" ht="15.75" customHeight="1">
      <c r="A81" s="1"/>
      <c r="P81" s="41"/>
      <c r="Q81" s="41"/>
      <c r="R81" s="41"/>
      <c r="S81" s="41"/>
      <c r="T81" s="41"/>
      <c r="U81" s="41"/>
      <c r="V81" s="41"/>
      <c r="W81" s="41"/>
      <c r="X81" s="41"/>
      <c r="Y81" s="41"/>
    </row>
    <row r="82" ht="15.75" customHeight="1">
      <c r="A82" s="1"/>
      <c r="P82" s="41"/>
      <c r="Q82" s="41"/>
      <c r="R82" s="41"/>
      <c r="S82" s="41"/>
      <c r="T82" s="41"/>
      <c r="U82" s="41"/>
      <c r="V82" s="41"/>
      <c r="W82" s="41"/>
      <c r="X82" s="41"/>
      <c r="Y82" s="41"/>
    </row>
    <row r="83" ht="15.75" customHeight="1">
      <c r="A83" s="1"/>
      <c r="P83" s="41"/>
      <c r="Q83" s="41"/>
      <c r="R83" s="41"/>
      <c r="S83" s="41"/>
      <c r="T83" s="41"/>
      <c r="U83" s="41"/>
      <c r="V83" s="41"/>
      <c r="W83" s="41"/>
      <c r="X83" s="41"/>
      <c r="Y83" s="41"/>
    </row>
    <row r="84" ht="15.75" customHeight="1">
      <c r="A84" s="1"/>
      <c r="P84" s="41"/>
      <c r="Q84" s="41"/>
      <c r="R84" s="41"/>
      <c r="S84" s="41"/>
      <c r="T84" s="41"/>
      <c r="U84" s="41"/>
      <c r="V84" s="41"/>
      <c r="W84" s="41"/>
      <c r="X84" s="41"/>
      <c r="Y84" s="41"/>
    </row>
    <row r="85" ht="15.75" customHeight="1">
      <c r="A85" s="1"/>
      <c r="P85" s="41"/>
      <c r="Q85" s="41"/>
      <c r="R85" s="41"/>
      <c r="S85" s="41"/>
      <c r="T85" s="41"/>
      <c r="U85" s="41"/>
      <c r="V85" s="41"/>
      <c r="W85" s="41"/>
      <c r="X85" s="41"/>
      <c r="Y85" s="41"/>
    </row>
    <row r="86" ht="15.75" customHeight="1">
      <c r="A86" s="1"/>
      <c r="P86" s="41"/>
      <c r="Q86" s="41"/>
      <c r="R86" s="41"/>
      <c r="S86" s="41"/>
      <c r="T86" s="41"/>
      <c r="U86" s="41"/>
      <c r="V86" s="41"/>
      <c r="W86" s="41"/>
      <c r="X86" s="41"/>
      <c r="Y86" s="41"/>
    </row>
    <row r="87" ht="15.75" customHeight="1">
      <c r="A87" s="1"/>
      <c r="P87" s="41"/>
      <c r="Q87" s="41"/>
      <c r="R87" s="41"/>
      <c r="S87" s="41"/>
      <c r="T87" s="41"/>
      <c r="U87" s="41"/>
      <c r="V87" s="41"/>
      <c r="W87" s="41"/>
      <c r="X87" s="41"/>
      <c r="Y87" s="41"/>
    </row>
    <row r="88" ht="15.75" customHeight="1">
      <c r="A88" s="1"/>
      <c r="P88" s="41"/>
      <c r="Q88" s="41"/>
      <c r="R88" s="41"/>
      <c r="S88" s="41"/>
      <c r="T88" s="41"/>
      <c r="U88" s="41"/>
      <c r="V88" s="41"/>
      <c r="W88" s="41"/>
      <c r="X88" s="41"/>
      <c r="Y88" s="41"/>
    </row>
    <row r="89" ht="15.75" customHeight="1">
      <c r="A89" s="1"/>
      <c r="P89" s="41"/>
      <c r="Q89" s="41"/>
      <c r="R89" s="41"/>
      <c r="S89" s="41"/>
      <c r="T89" s="41"/>
      <c r="U89" s="41"/>
      <c r="V89" s="41"/>
      <c r="W89" s="41"/>
      <c r="X89" s="41"/>
      <c r="Y89" s="41"/>
    </row>
    <row r="90" ht="15.75" customHeight="1">
      <c r="A90" s="1"/>
      <c r="P90" s="41"/>
      <c r="Q90" s="41"/>
      <c r="R90" s="41"/>
      <c r="S90" s="41"/>
      <c r="T90" s="41"/>
      <c r="U90" s="41"/>
      <c r="V90" s="41"/>
      <c r="W90" s="41"/>
      <c r="X90" s="41"/>
      <c r="Y90" s="41"/>
    </row>
    <row r="91" ht="15.75" customHeight="1">
      <c r="A91" s="1"/>
      <c r="P91" s="41"/>
      <c r="Q91" s="41"/>
      <c r="R91" s="41"/>
      <c r="S91" s="41"/>
      <c r="T91" s="41"/>
      <c r="U91" s="41"/>
      <c r="V91" s="41"/>
      <c r="W91" s="41"/>
      <c r="X91" s="41"/>
      <c r="Y91" s="41"/>
    </row>
    <row r="92" ht="15.75" customHeight="1">
      <c r="A92" s="1"/>
      <c r="P92" s="41"/>
      <c r="Q92" s="41"/>
      <c r="R92" s="41"/>
      <c r="S92" s="41"/>
      <c r="T92" s="41"/>
      <c r="U92" s="41"/>
      <c r="V92" s="41"/>
      <c r="W92" s="41"/>
      <c r="X92" s="41"/>
      <c r="Y92" s="41"/>
    </row>
    <row r="93" ht="15.75" customHeight="1">
      <c r="A93" s="1"/>
      <c r="P93" s="41"/>
      <c r="Q93" s="41"/>
      <c r="R93" s="41"/>
      <c r="S93" s="41"/>
      <c r="T93" s="41"/>
      <c r="U93" s="41"/>
      <c r="V93" s="41"/>
      <c r="W93" s="41"/>
      <c r="X93" s="41"/>
      <c r="Y93" s="41"/>
    </row>
    <row r="94" ht="15.75" customHeight="1">
      <c r="A94" s="1"/>
      <c r="P94" s="41"/>
      <c r="Q94" s="41"/>
      <c r="R94" s="41"/>
      <c r="S94" s="41"/>
      <c r="T94" s="41"/>
      <c r="U94" s="41"/>
      <c r="V94" s="41"/>
      <c r="W94" s="41"/>
      <c r="X94" s="41"/>
      <c r="Y94" s="41"/>
    </row>
    <row r="95" ht="15.75" customHeight="1">
      <c r="A95" s="1"/>
      <c r="P95" s="41"/>
      <c r="Q95" s="41"/>
      <c r="R95" s="41"/>
      <c r="S95" s="41"/>
      <c r="T95" s="41"/>
      <c r="U95" s="41"/>
      <c r="V95" s="41"/>
      <c r="W95" s="41"/>
      <c r="X95" s="41"/>
      <c r="Y95" s="41"/>
    </row>
    <row r="96" ht="15.75" customHeight="1">
      <c r="A96" s="1"/>
      <c r="P96" s="41"/>
      <c r="Q96" s="41"/>
      <c r="R96" s="41"/>
      <c r="S96" s="41"/>
      <c r="T96" s="41"/>
      <c r="U96" s="41"/>
      <c r="V96" s="41"/>
      <c r="W96" s="41"/>
      <c r="X96" s="41"/>
      <c r="Y96" s="41"/>
    </row>
    <row r="97" ht="15.75" customHeight="1">
      <c r="A97" s="1"/>
      <c r="P97" s="41"/>
      <c r="Q97" s="41"/>
      <c r="R97" s="41"/>
      <c r="S97" s="41"/>
      <c r="T97" s="41"/>
      <c r="U97" s="41"/>
      <c r="V97" s="41"/>
      <c r="W97" s="41"/>
      <c r="X97" s="41"/>
      <c r="Y97" s="41"/>
    </row>
    <row r="98" ht="15.75" customHeight="1">
      <c r="A98" s="1"/>
      <c r="P98" s="41"/>
      <c r="Q98" s="41"/>
      <c r="R98" s="41"/>
      <c r="S98" s="41"/>
      <c r="T98" s="41"/>
      <c r="U98" s="41"/>
      <c r="V98" s="41"/>
      <c r="W98" s="41"/>
      <c r="X98" s="41"/>
      <c r="Y98" s="41"/>
    </row>
    <row r="99" ht="15.75" customHeight="1">
      <c r="A99" s="1"/>
      <c r="P99" s="41"/>
      <c r="Q99" s="41"/>
      <c r="R99" s="41"/>
      <c r="S99" s="41"/>
      <c r="T99" s="41"/>
      <c r="U99" s="41"/>
      <c r="V99" s="41"/>
      <c r="W99" s="41"/>
      <c r="X99" s="41"/>
      <c r="Y99" s="41"/>
    </row>
    <row r="100" ht="15.75" customHeight="1">
      <c r="A100" s="1"/>
      <c r="P100" s="41"/>
      <c r="Q100" s="41"/>
      <c r="R100" s="41"/>
      <c r="S100" s="41"/>
      <c r="T100" s="41"/>
      <c r="U100" s="41"/>
      <c r="V100" s="41"/>
      <c r="W100" s="41"/>
      <c r="X100" s="41"/>
      <c r="Y100" s="41"/>
    </row>
    <row r="101" ht="15.75" customHeight="1">
      <c r="A101" s="1"/>
      <c r="P101" s="41"/>
      <c r="Q101" s="41"/>
      <c r="R101" s="41"/>
      <c r="S101" s="41"/>
      <c r="T101" s="41"/>
      <c r="U101" s="41"/>
      <c r="V101" s="41"/>
      <c r="W101" s="41"/>
      <c r="X101" s="41"/>
      <c r="Y101" s="41"/>
    </row>
    <row r="102" ht="15.75" customHeight="1">
      <c r="A102" s="1"/>
      <c r="P102" s="41"/>
      <c r="Q102" s="41"/>
      <c r="R102" s="41"/>
      <c r="S102" s="41"/>
      <c r="T102" s="41"/>
      <c r="U102" s="41"/>
      <c r="V102" s="41"/>
      <c r="W102" s="41"/>
      <c r="X102" s="41"/>
      <c r="Y102" s="41"/>
    </row>
    <row r="103" ht="15.75" customHeight="1">
      <c r="A103" s="1"/>
      <c r="P103" s="41"/>
      <c r="Q103" s="41"/>
      <c r="R103" s="41"/>
      <c r="S103" s="41"/>
      <c r="T103" s="41"/>
      <c r="U103" s="41"/>
      <c r="V103" s="41"/>
      <c r="W103" s="41"/>
      <c r="X103" s="41"/>
      <c r="Y103" s="41"/>
    </row>
    <row r="104" ht="15.75" customHeight="1">
      <c r="A104" s="1"/>
      <c r="P104" s="41"/>
      <c r="Q104" s="41"/>
      <c r="R104" s="41"/>
      <c r="S104" s="41"/>
      <c r="T104" s="41"/>
      <c r="U104" s="41"/>
      <c r="V104" s="41"/>
      <c r="W104" s="41"/>
      <c r="X104" s="41"/>
      <c r="Y104" s="41"/>
    </row>
    <row r="105" ht="15.75" customHeight="1">
      <c r="A105" s="1"/>
      <c r="P105" s="41"/>
      <c r="Q105" s="41"/>
      <c r="R105" s="41"/>
      <c r="S105" s="41"/>
      <c r="T105" s="41"/>
      <c r="U105" s="41"/>
      <c r="V105" s="41"/>
      <c r="W105" s="41"/>
      <c r="X105" s="41"/>
      <c r="Y105" s="41"/>
    </row>
    <row r="106" ht="15.75" customHeight="1">
      <c r="A106" s="1"/>
      <c r="P106" s="41"/>
      <c r="Q106" s="41"/>
      <c r="R106" s="41"/>
      <c r="S106" s="41"/>
      <c r="T106" s="41"/>
      <c r="U106" s="41"/>
      <c r="V106" s="41"/>
      <c r="W106" s="41"/>
      <c r="X106" s="41"/>
      <c r="Y106" s="41"/>
    </row>
    <row r="107" ht="15.75" customHeight="1">
      <c r="A107" s="1"/>
      <c r="P107" s="41"/>
      <c r="Q107" s="41"/>
      <c r="R107" s="41"/>
      <c r="S107" s="41"/>
      <c r="T107" s="41"/>
      <c r="U107" s="41"/>
      <c r="V107" s="41"/>
      <c r="W107" s="41"/>
      <c r="X107" s="41"/>
      <c r="Y107" s="41"/>
    </row>
    <row r="108" ht="15.75" customHeight="1">
      <c r="A108" s="1"/>
      <c r="P108" s="41"/>
      <c r="Q108" s="41"/>
      <c r="R108" s="41"/>
      <c r="S108" s="41"/>
      <c r="T108" s="41"/>
      <c r="U108" s="41"/>
      <c r="V108" s="41"/>
      <c r="W108" s="41"/>
      <c r="X108" s="41"/>
      <c r="Y108" s="41"/>
    </row>
    <row r="109" ht="15.75" customHeight="1">
      <c r="A109" s="1"/>
      <c r="P109" s="41"/>
      <c r="Q109" s="41"/>
      <c r="R109" s="41"/>
      <c r="S109" s="41"/>
      <c r="T109" s="41"/>
      <c r="U109" s="41"/>
      <c r="V109" s="41"/>
      <c r="W109" s="41"/>
      <c r="X109" s="41"/>
      <c r="Y109" s="41"/>
    </row>
    <row r="110" ht="15.75" customHeight="1">
      <c r="A110" s="1"/>
      <c r="P110" s="41"/>
      <c r="Q110" s="41"/>
      <c r="R110" s="41"/>
      <c r="S110" s="41"/>
      <c r="T110" s="41"/>
      <c r="U110" s="41"/>
      <c r="V110" s="41"/>
      <c r="W110" s="41"/>
      <c r="X110" s="41"/>
      <c r="Y110" s="41"/>
    </row>
    <row r="111" ht="15.75" customHeight="1">
      <c r="A111" s="1"/>
      <c r="P111" s="41"/>
      <c r="Q111" s="41"/>
      <c r="R111" s="41"/>
      <c r="S111" s="41"/>
      <c r="T111" s="41"/>
      <c r="U111" s="41"/>
      <c r="V111" s="41"/>
      <c r="W111" s="41"/>
      <c r="X111" s="41"/>
      <c r="Y111" s="41"/>
    </row>
    <row r="112" ht="15.75" customHeight="1">
      <c r="A112" s="1"/>
      <c r="P112" s="41"/>
      <c r="Q112" s="41"/>
      <c r="R112" s="41"/>
      <c r="S112" s="41"/>
      <c r="T112" s="41"/>
      <c r="U112" s="41"/>
      <c r="V112" s="41"/>
      <c r="W112" s="41"/>
      <c r="X112" s="41"/>
      <c r="Y112" s="41"/>
    </row>
    <row r="113" ht="15.75" customHeight="1">
      <c r="A113" s="1"/>
      <c r="P113" s="41"/>
      <c r="Q113" s="41"/>
      <c r="R113" s="41"/>
      <c r="S113" s="41"/>
      <c r="T113" s="41"/>
      <c r="U113" s="41"/>
      <c r="V113" s="41"/>
      <c r="W113" s="41"/>
      <c r="X113" s="41"/>
      <c r="Y113" s="41"/>
    </row>
    <row r="114" ht="15.75" customHeight="1">
      <c r="A114" s="1"/>
      <c r="P114" s="41"/>
      <c r="Q114" s="41"/>
      <c r="R114" s="41"/>
      <c r="S114" s="41"/>
      <c r="T114" s="41"/>
      <c r="U114" s="41"/>
      <c r="V114" s="41"/>
      <c r="W114" s="41"/>
      <c r="X114" s="41"/>
      <c r="Y114" s="41"/>
    </row>
    <row r="115" ht="15.75" customHeight="1">
      <c r="A115" s="1"/>
      <c r="P115" s="41"/>
      <c r="Q115" s="41"/>
      <c r="R115" s="41"/>
      <c r="S115" s="41"/>
      <c r="T115" s="41"/>
      <c r="U115" s="41"/>
      <c r="V115" s="41"/>
      <c r="W115" s="41"/>
      <c r="X115" s="41"/>
      <c r="Y115" s="41"/>
    </row>
    <row r="116" ht="15.75" customHeight="1">
      <c r="A116" s="1"/>
      <c r="P116" s="41"/>
      <c r="Q116" s="41"/>
      <c r="R116" s="41"/>
      <c r="S116" s="41"/>
      <c r="T116" s="41"/>
      <c r="U116" s="41"/>
      <c r="V116" s="41"/>
      <c r="W116" s="41"/>
      <c r="X116" s="41"/>
      <c r="Y116" s="41"/>
    </row>
    <row r="117" ht="15.75" customHeight="1">
      <c r="A117" s="1"/>
      <c r="P117" s="41"/>
      <c r="Q117" s="41"/>
      <c r="R117" s="41"/>
      <c r="S117" s="41"/>
      <c r="T117" s="41"/>
      <c r="U117" s="41"/>
      <c r="V117" s="41"/>
      <c r="W117" s="41"/>
      <c r="X117" s="41"/>
      <c r="Y117" s="41"/>
    </row>
    <row r="118" ht="15.75" customHeight="1">
      <c r="A118" s="1"/>
      <c r="P118" s="41"/>
      <c r="Q118" s="41"/>
      <c r="R118" s="41"/>
      <c r="S118" s="41"/>
      <c r="T118" s="41"/>
      <c r="U118" s="41"/>
      <c r="V118" s="41"/>
      <c r="W118" s="41"/>
      <c r="X118" s="41"/>
      <c r="Y118" s="41"/>
    </row>
    <row r="119" ht="15.75" customHeight="1">
      <c r="A119" s="1"/>
      <c r="P119" s="41"/>
      <c r="Q119" s="41"/>
      <c r="R119" s="41"/>
      <c r="S119" s="41"/>
      <c r="T119" s="41"/>
      <c r="U119" s="41"/>
      <c r="V119" s="41"/>
      <c r="W119" s="41"/>
      <c r="X119" s="41"/>
      <c r="Y119" s="41"/>
    </row>
    <row r="120" ht="15.75" customHeight="1">
      <c r="A120" s="1"/>
      <c r="P120" s="41"/>
      <c r="Q120" s="41"/>
      <c r="R120" s="41"/>
      <c r="S120" s="41"/>
      <c r="T120" s="41"/>
      <c r="U120" s="41"/>
      <c r="V120" s="41"/>
      <c r="W120" s="41"/>
      <c r="X120" s="41"/>
      <c r="Y120" s="41"/>
    </row>
    <row r="121" ht="15.75" customHeight="1">
      <c r="A121" s="1"/>
      <c r="P121" s="41"/>
      <c r="Q121" s="41"/>
      <c r="R121" s="41"/>
      <c r="S121" s="41"/>
      <c r="T121" s="41"/>
      <c r="U121" s="41"/>
      <c r="V121" s="41"/>
      <c r="W121" s="41"/>
      <c r="X121" s="41"/>
      <c r="Y121" s="41"/>
    </row>
    <row r="122" ht="15.75" customHeight="1">
      <c r="A122" s="1"/>
      <c r="P122" s="41"/>
      <c r="Q122" s="41"/>
      <c r="R122" s="41"/>
      <c r="S122" s="41"/>
      <c r="T122" s="41"/>
      <c r="U122" s="41"/>
      <c r="V122" s="41"/>
      <c r="W122" s="41"/>
      <c r="X122" s="41"/>
      <c r="Y122" s="41"/>
    </row>
    <row r="123" ht="15.75" customHeight="1">
      <c r="A123" s="1"/>
      <c r="P123" s="41"/>
      <c r="Q123" s="41"/>
      <c r="R123" s="41"/>
      <c r="S123" s="41"/>
      <c r="T123" s="41"/>
      <c r="U123" s="41"/>
      <c r="V123" s="41"/>
      <c r="W123" s="41"/>
      <c r="X123" s="41"/>
      <c r="Y123" s="41"/>
    </row>
    <row r="124" ht="15.75" customHeight="1">
      <c r="A124" s="1"/>
      <c r="P124" s="41"/>
      <c r="Q124" s="41"/>
      <c r="R124" s="41"/>
      <c r="S124" s="41"/>
      <c r="T124" s="41"/>
      <c r="U124" s="41"/>
      <c r="V124" s="41"/>
      <c r="W124" s="41"/>
      <c r="X124" s="41"/>
      <c r="Y124" s="41"/>
    </row>
    <row r="125" ht="15.75" customHeight="1">
      <c r="A125" s="1"/>
      <c r="P125" s="41"/>
      <c r="Q125" s="41"/>
      <c r="R125" s="41"/>
      <c r="S125" s="41"/>
      <c r="T125" s="41"/>
      <c r="U125" s="41"/>
      <c r="V125" s="41"/>
      <c r="W125" s="41"/>
      <c r="X125" s="41"/>
      <c r="Y125" s="41"/>
    </row>
    <row r="126" ht="15.75" customHeight="1">
      <c r="A126" s="1"/>
      <c r="P126" s="41"/>
      <c r="Q126" s="41"/>
      <c r="R126" s="41"/>
      <c r="S126" s="41"/>
      <c r="T126" s="41"/>
      <c r="U126" s="41"/>
      <c r="V126" s="41"/>
      <c r="W126" s="41"/>
      <c r="X126" s="41"/>
      <c r="Y126" s="41"/>
    </row>
    <row r="127" ht="15.75" customHeight="1">
      <c r="A127" s="1"/>
      <c r="P127" s="41"/>
      <c r="Q127" s="41"/>
      <c r="R127" s="41"/>
      <c r="S127" s="41"/>
      <c r="T127" s="41"/>
      <c r="U127" s="41"/>
      <c r="V127" s="41"/>
      <c r="W127" s="41"/>
      <c r="X127" s="41"/>
      <c r="Y127" s="41"/>
    </row>
    <row r="128" ht="15.75" customHeight="1">
      <c r="A128" s="1"/>
      <c r="P128" s="41"/>
      <c r="Q128" s="41"/>
      <c r="R128" s="41"/>
      <c r="S128" s="41"/>
      <c r="T128" s="41"/>
      <c r="U128" s="41"/>
      <c r="V128" s="41"/>
      <c r="W128" s="41"/>
      <c r="X128" s="41"/>
      <c r="Y128" s="41"/>
    </row>
    <row r="129" ht="15.75" customHeight="1">
      <c r="A129" s="1"/>
      <c r="P129" s="41"/>
      <c r="Q129" s="41"/>
      <c r="R129" s="41"/>
      <c r="S129" s="41"/>
      <c r="T129" s="41"/>
      <c r="U129" s="41"/>
      <c r="V129" s="41"/>
      <c r="W129" s="41"/>
      <c r="X129" s="41"/>
      <c r="Y129" s="41"/>
    </row>
    <row r="130" ht="15.75" customHeight="1">
      <c r="A130" s="1"/>
      <c r="P130" s="41"/>
      <c r="Q130" s="41"/>
      <c r="R130" s="41"/>
      <c r="S130" s="41"/>
      <c r="T130" s="41"/>
      <c r="U130" s="41"/>
      <c r="V130" s="41"/>
      <c r="W130" s="41"/>
      <c r="X130" s="41"/>
      <c r="Y130" s="41"/>
    </row>
    <row r="131" ht="15.75" customHeight="1">
      <c r="A131" s="1"/>
      <c r="P131" s="41"/>
      <c r="Q131" s="41"/>
      <c r="R131" s="41"/>
      <c r="S131" s="41"/>
      <c r="T131" s="41"/>
      <c r="U131" s="41"/>
      <c r="V131" s="41"/>
      <c r="W131" s="41"/>
      <c r="X131" s="41"/>
      <c r="Y131" s="41"/>
    </row>
    <row r="132" ht="15.75" customHeight="1">
      <c r="A132" s="1"/>
      <c r="P132" s="41"/>
      <c r="Q132" s="41"/>
      <c r="R132" s="41"/>
      <c r="S132" s="41"/>
      <c r="T132" s="41"/>
      <c r="U132" s="41"/>
      <c r="V132" s="41"/>
      <c r="W132" s="41"/>
      <c r="X132" s="41"/>
      <c r="Y132" s="41"/>
    </row>
    <row r="133" ht="15.75" customHeight="1">
      <c r="A133" s="1"/>
      <c r="P133" s="41"/>
      <c r="Q133" s="41"/>
      <c r="R133" s="41"/>
      <c r="S133" s="41"/>
      <c r="T133" s="41"/>
      <c r="U133" s="41"/>
      <c r="V133" s="41"/>
      <c r="W133" s="41"/>
      <c r="X133" s="41"/>
      <c r="Y133" s="41"/>
    </row>
  </sheetData>
  <mergeCells count="2">
    <mergeCell ref="B1:O1"/>
    <mergeCell ref="B50:O133"/>
  </mergeCells>
  <conditionalFormatting sqref="B50:O50">
    <cfRule type="notContainsBlanks" dxfId="0" priority="1">
      <formula>LEN(TRIM(B50))&gt;0</formula>
    </cfRule>
  </conditionalFormatting>
  <conditionalFormatting sqref="B50:O50">
    <cfRule type="notContainsBlanks" dxfId="0" priority="2">
      <formula>LEN(TRIM(B50))&gt;0</formula>
    </cfRule>
  </conditionalFormatting>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7.29" defaultRowHeight="15.0"/>
  <cols>
    <col customWidth="1" min="1" max="1" width="26.57"/>
    <col customWidth="1" min="2" max="2" width="10.14"/>
    <col customWidth="1" min="3" max="3" width="14.0"/>
    <col customWidth="1" min="4" max="4" width="18.43"/>
    <col customWidth="1" min="5" max="5" width="13.14"/>
    <col customWidth="1" min="6" max="6" width="11.57"/>
    <col customWidth="1" min="7" max="7" width="19.0"/>
    <col customWidth="1" min="8" max="8" width="14.14"/>
    <col customWidth="1" min="9" max="9" width="9.43"/>
    <col customWidth="1" min="10" max="10" width="12.86"/>
    <col customWidth="1" min="11" max="15" width="9.43"/>
    <col customWidth="1" min="16" max="17" width="10.71"/>
  </cols>
  <sheetData>
    <row r="1" ht="18.0" customHeight="1">
      <c r="A1" s="1"/>
      <c r="B1" s="205" t="s">
        <v>176</v>
      </c>
      <c r="P1" s="41"/>
      <c r="Q1" s="41"/>
    </row>
    <row r="2" ht="15.75" customHeight="1">
      <c r="A2" s="8"/>
      <c r="B2" s="8">
        <v>1984.0</v>
      </c>
      <c r="C2" s="8">
        <v>1988.0</v>
      </c>
      <c r="D2" s="8">
        <v>1990.0</v>
      </c>
      <c r="E2" s="8">
        <v>1992.0</v>
      </c>
      <c r="F2" s="8">
        <v>1996.0</v>
      </c>
      <c r="G2" s="8">
        <v>1998.0</v>
      </c>
      <c r="H2" s="8">
        <v>2000.0</v>
      </c>
      <c r="I2" s="8">
        <v>2004.0</v>
      </c>
      <c r="J2" s="8" t="s">
        <v>177</v>
      </c>
      <c r="K2" s="8">
        <v>2010.0</v>
      </c>
      <c r="L2" s="8">
        <v>2011.0</v>
      </c>
      <c r="M2" s="8">
        <v>2012.0</v>
      </c>
      <c r="N2" s="8">
        <v>2013.0</v>
      </c>
      <c r="O2" s="8">
        <v>2014.0</v>
      </c>
      <c r="P2" s="10">
        <v>2015.0</v>
      </c>
      <c r="Q2" s="10"/>
    </row>
    <row r="3" ht="15.75" customHeight="1">
      <c r="A3" s="12" t="s">
        <v>178</v>
      </c>
      <c r="B3" s="294">
        <f>('Broadcast TV (RV)'!B3)/('Broadcast TV (RV)'!B43)*100</f>
        <v>47.40713805</v>
      </c>
      <c r="C3" s="294">
        <f>('Broadcast TV (RV)'!C3)/('Broadcast TV (RV)'!C43)*100</f>
        <v>45.25939383</v>
      </c>
      <c r="D3" s="294">
        <f>('Broadcast TV (RV)'!D3)/('Broadcast TV (RV)'!D43)*100</f>
        <v>43.20512895</v>
      </c>
      <c r="E3" s="294">
        <f>('Broadcast TV (RV)'!E3)/('Broadcast TV (RV)'!E43)*100</f>
        <v>41.32471126</v>
      </c>
      <c r="F3" s="294">
        <f>('Broadcast TV (RV)'!F3)/('Broadcast TV (RV)'!F43)*100</f>
        <v>39.78725769</v>
      </c>
      <c r="G3" s="294">
        <f>('Broadcast TV (RV)'!G3)/('Broadcast TV (RV)'!G43)*100</f>
        <v>37.84604216</v>
      </c>
      <c r="H3" s="294">
        <f>('Broadcast TV (RV)'!H3)/('Broadcast TV (RV)'!H43)*100</f>
        <v>38.04490381</v>
      </c>
      <c r="I3" s="294">
        <f>('Broadcast TV (RV)'!I3)/('Broadcast TV (RV)'!I43)*100</f>
        <v>34.70837753</v>
      </c>
      <c r="J3" s="294">
        <f>('Broadcast TV (RV)'!J3)/('Broadcast TV (RV)'!J43)*100</f>
        <v>36.67071006</v>
      </c>
      <c r="K3" s="294">
        <f>('Broadcast TV (RV)'!K3)/('Broadcast TV (RV)'!K43)*100</f>
        <v>36.85112334</v>
      </c>
      <c r="L3" s="294">
        <f>('Broadcast TV (RV)'!L3)/('Broadcast TV (RV)'!L43)*100</f>
        <v>38.2324871</v>
      </c>
      <c r="M3" s="294">
        <f>('Broadcast TV (RV)'!M3)/('Broadcast TV (RV)'!M43)*100</f>
        <v>40.03952196</v>
      </c>
      <c r="N3" s="294">
        <f>('Broadcast TV (RV)'!N3)/('Broadcast TV (RV)'!N43)*100</f>
        <v>39.07674951</v>
      </c>
      <c r="O3" s="294">
        <f>('Broadcast TV (RV)'!O3)/('Broadcast TV (RV)'!O43)*100</f>
        <v>41.04014121</v>
      </c>
      <c r="P3" s="294">
        <f>('Broadcast TV (RV)'!P3)/('Broadcast TV (RV)'!P43)*100</f>
        <v>42.969815</v>
      </c>
      <c r="Q3" s="294"/>
    </row>
    <row r="4" ht="15.75" customHeight="1">
      <c r="A4" s="12" t="s">
        <v>48</v>
      </c>
      <c r="B4" s="119"/>
      <c r="C4" s="119"/>
      <c r="D4" s="119"/>
      <c r="E4" s="119"/>
      <c r="F4" s="119"/>
      <c r="G4" s="119"/>
      <c r="H4" s="119"/>
      <c r="I4" s="119"/>
      <c r="J4" s="119"/>
      <c r="K4" s="212"/>
      <c r="L4" s="294">
        <f>('Broadcast TV (RV)'!L4)/('Broadcast TV (RV)'!L43)*100</f>
        <v>23.89102085</v>
      </c>
      <c r="M4" s="294">
        <f>('Broadcast TV (RV)'!M4)/('Broadcast TV (RV)'!M43)*100</f>
        <v>23.70849661</v>
      </c>
      <c r="N4" s="294">
        <f>('Broadcast TV (RV)'!N4)/('Broadcast TV (RV)'!N43)*100</f>
        <v>24.32229152</v>
      </c>
      <c r="O4" s="294">
        <f>('Broadcast TV (RV)'!O4)/('Broadcast TV (RV)'!O43)*100</f>
        <v>24.07165272</v>
      </c>
      <c r="P4" s="294">
        <f>('Broadcast TV (RV)'!P4)/('Broadcast TV (RV)'!P43)*100</f>
        <v>23.5150925</v>
      </c>
      <c r="Q4" s="294"/>
    </row>
    <row r="5" ht="15.75" customHeight="1">
      <c r="A5" s="12" t="s">
        <v>180</v>
      </c>
      <c r="B5" s="119"/>
      <c r="C5" s="119"/>
      <c r="D5" s="119"/>
      <c r="E5" s="119"/>
      <c r="F5" s="119"/>
      <c r="G5" s="119"/>
      <c r="H5" s="119"/>
      <c r="I5" s="119"/>
      <c r="J5" s="294">
        <f>('Broadcast TV (RV)'!J5)/('Broadcast TV (RV)'!J43)*100</f>
        <v>24.77647058</v>
      </c>
      <c r="K5" s="294">
        <f>('Broadcast TV (RV)'!K5)/('Broadcast TV (RV)'!K43)*100</f>
        <v>27.33530013</v>
      </c>
      <c r="L5" s="119" t="s">
        <v>48</v>
      </c>
      <c r="M5" s="119"/>
      <c r="N5" s="119"/>
      <c r="O5" s="119"/>
      <c r="P5" s="119"/>
      <c r="Q5" s="119"/>
    </row>
    <row r="6" ht="15.75" customHeight="1">
      <c r="A6" s="12" t="s">
        <v>257</v>
      </c>
      <c r="B6" s="119"/>
      <c r="C6" s="119"/>
      <c r="D6" s="119"/>
      <c r="E6" s="119"/>
      <c r="F6" s="119"/>
      <c r="G6" s="119"/>
      <c r="H6" s="119"/>
      <c r="I6" s="294">
        <f>('Broadcast TV (RV)'!I6)/('Broadcast TV (RV)'!I43)*100</f>
        <v>21.44098463</v>
      </c>
      <c r="J6" s="119" t="s">
        <v>182</v>
      </c>
      <c r="K6" s="119"/>
      <c r="L6" s="119"/>
      <c r="M6" s="119"/>
      <c r="N6" s="119"/>
      <c r="O6" s="119"/>
      <c r="P6" s="119"/>
      <c r="Q6" s="119"/>
    </row>
    <row r="7" ht="15.75" customHeight="1">
      <c r="A7" s="12" t="s">
        <v>183</v>
      </c>
      <c r="B7" s="294">
        <f>('Broadcast TV (RV)'!B7)/('Broadcast TV (RV)'!B43)*100</f>
        <v>8.637358282</v>
      </c>
      <c r="C7" s="294">
        <f>('Broadcast TV (RV)'!C7)/('Broadcast TV (RV)'!C43)*100</f>
        <v>10.54042436</v>
      </c>
      <c r="D7" s="294">
        <f>('Broadcast TV (RV)'!D7)/('Broadcast TV (RV)'!D43)*100</f>
        <v>7.01835561</v>
      </c>
      <c r="E7" s="294">
        <f>('Broadcast TV (RV)'!E7)/('Broadcast TV (RV)'!E43)*100</f>
        <v>7.729009014</v>
      </c>
      <c r="F7" s="294">
        <f>('Broadcast TV (RV)'!F7)/('Broadcast TV (RV)'!F43)*100</f>
        <v>8.116253681</v>
      </c>
      <c r="G7" s="294">
        <f>('Broadcast TV (RV)'!G7)/('Broadcast TV (RV)'!G43)*100</f>
        <v>13.4585691</v>
      </c>
      <c r="H7" s="294">
        <f>('Broadcast TV (RV)'!H7)/('Broadcast TV (RV)'!H43)*100</f>
        <v>16.31588606</v>
      </c>
      <c r="I7" s="119"/>
      <c r="J7" s="119"/>
      <c r="K7" s="119"/>
      <c r="L7" s="119"/>
      <c r="M7" s="119"/>
      <c r="N7" s="119"/>
      <c r="O7" s="119"/>
      <c r="P7" s="119"/>
      <c r="Q7" s="119"/>
    </row>
    <row r="8" ht="15.75" customHeight="1">
      <c r="A8" s="12" t="s">
        <v>184</v>
      </c>
      <c r="B8" s="294">
        <f>('Broadcast TV (RV)'!B8)/('Broadcast TV (RV)'!B43)*100</f>
        <v>1.391387313</v>
      </c>
      <c r="C8" s="294">
        <f>('Broadcast TV (RV)'!C8)/('Broadcast TV (RV)'!C43)*100</f>
        <v>2.36824124</v>
      </c>
      <c r="D8" s="294">
        <f>('Broadcast TV (RV)'!D8)/('Broadcast TV (RV)'!D43)*100</f>
        <v>2.321809447</v>
      </c>
      <c r="E8" s="294">
        <f>('Broadcast TV (RV)'!E8)/('Broadcast TV (RV)'!E43)*100</f>
        <v>2.462721705</v>
      </c>
      <c r="F8" s="294">
        <f>('Broadcast TV (RV)'!F8)/('Broadcast TV (RV)'!F43)*100</f>
        <v>2.410188565</v>
      </c>
      <c r="G8" s="119" t="s">
        <v>185</v>
      </c>
      <c r="H8" s="119"/>
      <c r="I8" s="119"/>
      <c r="J8" s="119"/>
      <c r="K8" s="119"/>
      <c r="L8" s="119"/>
      <c r="M8" s="119"/>
      <c r="N8" s="119"/>
      <c r="O8" s="119"/>
      <c r="P8" s="119"/>
      <c r="Q8" s="119"/>
    </row>
    <row r="9" ht="15.75" customHeight="1">
      <c r="A9" s="12" t="s">
        <v>186</v>
      </c>
      <c r="B9" s="294">
        <f>('Broadcast TV (RV)'!B9)/('Broadcast TV (RV)'!B43)*100</f>
        <v>0.8710786116</v>
      </c>
      <c r="C9" s="294">
        <f>('Broadcast TV (RV)'!C9)/('Broadcast TV (RV)'!C43)*100</f>
        <v>0.8109152884</v>
      </c>
      <c r="D9" s="294">
        <f>('Broadcast TV (RV)'!D9)/('Broadcast TV (RV)'!D43)*100</f>
        <v>0.8197069194</v>
      </c>
      <c r="E9" s="294">
        <f>('Broadcast TV (RV)'!E9)/('Broadcast TV (RV)'!E43)*100</f>
        <v>0.6066410726</v>
      </c>
      <c r="F9" s="294">
        <f>('Broadcast TV (RV)'!F9)/('Broadcast TV (RV)'!F43)*100</f>
        <v>0.7433291837</v>
      </c>
      <c r="G9" s="119" t="s">
        <v>185</v>
      </c>
      <c r="H9" s="119"/>
      <c r="I9" s="119"/>
      <c r="J9" s="119"/>
      <c r="K9" s="119"/>
      <c r="L9" s="119"/>
      <c r="M9" s="119"/>
      <c r="N9" s="119"/>
      <c r="O9" s="119"/>
      <c r="P9" s="119"/>
      <c r="Q9" s="119"/>
    </row>
    <row r="10" ht="15.75" customHeight="1">
      <c r="A10" s="12" t="s">
        <v>289</v>
      </c>
      <c r="B10" s="294">
        <f>('Broadcast TV (RV)'!B10)/('Broadcast TV (RV)'!B43)*100</f>
        <v>0.9178479331</v>
      </c>
      <c r="C10" s="294">
        <f>('Broadcast TV (RV)'!C10)/('Broadcast TV (RV)'!C43)*100</f>
        <v>0.783270449</v>
      </c>
      <c r="D10" s="119">
        <f>('Broadcast TV (RV)'!D10)/('Broadcast TV (RV)'!D43)*100</f>
        <v>0.7656145846</v>
      </c>
      <c r="E10" s="119" t="s">
        <v>189</v>
      </c>
      <c r="F10" s="119"/>
      <c r="G10" s="119"/>
      <c r="H10" s="119"/>
      <c r="I10" s="119"/>
      <c r="J10" s="119"/>
      <c r="K10" s="119"/>
      <c r="L10" s="119"/>
      <c r="M10" s="119"/>
      <c r="N10" s="119"/>
      <c r="O10" s="119"/>
      <c r="P10" s="119"/>
      <c r="Q10" s="119"/>
    </row>
    <row r="11" ht="15.75" customHeight="1">
      <c r="A11" s="12" t="s">
        <v>190</v>
      </c>
      <c r="B11" s="294">
        <f>('Broadcast TV (RV)'!B11)/('Broadcast TV (RV)'!B43)*100</f>
        <v>0.9529249241</v>
      </c>
      <c r="C11" s="294">
        <f>('Broadcast TV (RV)'!C11)/('Broadcast TV (RV)'!C43)*100</f>
        <v>0.8846348601</v>
      </c>
      <c r="D11" s="119" t="s">
        <v>191</v>
      </c>
      <c r="E11" s="119"/>
      <c r="F11" s="119"/>
      <c r="G11" s="119"/>
      <c r="H11" s="119"/>
      <c r="I11" s="119"/>
      <c r="J11" s="119"/>
      <c r="K11" s="119"/>
      <c r="L11" s="119"/>
      <c r="M11" s="119"/>
      <c r="N11" s="119"/>
      <c r="O11" s="119"/>
      <c r="P11" s="119"/>
      <c r="Q11" s="119"/>
    </row>
    <row r="12" ht="15.75" customHeight="1">
      <c r="A12" s="12" t="s">
        <v>192</v>
      </c>
      <c r="B12" s="294">
        <f>('Broadcast TV (RV)'!B12)/('Broadcast TV (RV)'!B43)*100</f>
        <v>0.2572312679</v>
      </c>
      <c r="C12" s="294">
        <f>('Broadcast TV (RV)'!C12)/('Broadcast TV (RV)'!C43)*100</f>
        <v>0.2349811347</v>
      </c>
      <c r="D12" s="119" t="s">
        <v>191</v>
      </c>
      <c r="E12" s="119"/>
      <c r="F12" s="119"/>
      <c r="G12" s="119"/>
      <c r="H12" s="119"/>
      <c r="I12" s="119"/>
      <c r="J12" s="119"/>
      <c r="K12" s="119"/>
      <c r="L12" s="119"/>
      <c r="M12" s="119"/>
      <c r="N12" s="119"/>
      <c r="O12" s="119"/>
      <c r="P12" s="119"/>
      <c r="Q12" s="119"/>
    </row>
    <row r="13" ht="15.75" customHeight="1">
      <c r="A13" s="12" t="s">
        <v>193</v>
      </c>
      <c r="B13" s="294">
        <f>('Broadcast TV (RV)'!B13)/('Broadcast TV (RV)'!B43)*100</f>
        <v>0.32738525</v>
      </c>
      <c r="C13" s="294">
        <f>('Broadcast TV (RV)'!C13)/('Broadcast TV (RV)'!C43)*100</f>
        <v>0.281055867</v>
      </c>
      <c r="D13" s="119" t="s">
        <v>191</v>
      </c>
      <c r="E13" s="119"/>
      <c r="F13" s="119"/>
      <c r="G13" s="119"/>
      <c r="H13" s="119"/>
      <c r="I13" s="119"/>
      <c r="J13" s="119"/>
      <c r="K13" s="119"/>
      <c r="L13" s="119"/>
      <c r="M13" s="119"/>
      <c r="N13" s="119"/>
      <c r="O13" s="119"/>
      <c r="P13" s="119"/>
      <c r="Q13" s="119"/>
    </row>
    <row r="14" ht="15.75" customHeight="1">
      <c r="A14" s="12" t="s">
        <v>194</v>
      </c>
      <c r="B14" s="294">
        <f>('Broadcast TV (RV)'!B14)/('Broadcast TV (RV)'!B43)*100</f>
        <v>0.5261548661</v>
      </c>
      <c r="C14" s="294">
        <f>('Broadcast TV (RV)'!C14)/('Broadcast TV (RV)'!C43)*100</f>
        <v>0.4883921623</v>
      </c>
      <c r="D14" s="119" t="s">
        <v>195</v>
      </c>
      <c r="E14" s="119"/>
      <c r="F14" s="119"/>
      <c r="G14" s="119"/>
      <c r="H14" s="119"/>
      <c r="I14" s="119"/>
      <c r="J14" s="119"/>
      <c r="K14" s="119"/>
      <c r="L14" s="119"/>
      <c r="M14" s="119"/>
      <c r="N14" s="119"/>
      <c r="O14" s="119"/>
      <c r="P14" s="119"/>
      <c r="Q14" s="119"/>
    </row>
    <row r="15" ht="15.75" customHeight="1">
      <c r="A15" s="12" t="s">
        <v>305</v>
      </c>
      <c r="B15" s="294">
        <f>('Broadcast TV (RV)'!B15)/('Broadcast TV (RV)'!B43)*100</f>
        <v>4.320316067</v>
      </c>
      <c r="C15" s="294">
        <f>('Broadcast TV (RV)'!C15)/('Broadcast TV (RV)'!C43)*100</f>
        <v>4.976071088</v>
      </c>
      <c r="D15" s="294">
        <f>('Broadcast TV (RV)'!D15)/('Broadcast TV (RV)'!D43)*100</f>
        <v>4.86831013</v>
      </c>
      <c r="E15" s="294">
        <f>('Broadcast TV (RV)'!E15)/('Broadcast TV (RV)'!E43)*100</f>
        <v>5.082125542</v>
      </c>
      <c r="F15" s="294">
        <f>('Broadcast TV (RV)'!F15)/('Broadcast TV (RV)'!F43)*100</f>
        <v>4.75280175</v>
      </c>
      <c r="G15" s="294">
        <f>('Broadcast TV (RV)'!G15)/('Broadcast TV (RV)'!G43)*100</f>
        <v>5.137795961</v>
      </c>
      <c r="H15" s="294">
        <f>('Broadcast TV (RV)'!H15)/('Broadcast TV (RV)'!H43)*100</f>
        <v>5.51366397</v>
      </c>
      <c r="I15" s="294">
        <f>('Broadcast TV (RV)'!I15)/('Broadcast TV (RV)'!I43)*100</f>
        <v>8.303679574</v>
      </c>
      <c r="J15" s="119" t="s">
        <v>197</v>
      </c>
      <c r="K15" s="119"/>
      <c r="L15" s="119"/>
      <c r="M15" s="119"/>
      <c r="N15" s="119"/>
      <c r="O15" s="119"/>
      <c r="P15" s="119"/>
      <c r="Q15" s="119"/>
    </row>
    <row r="16" ht="15.75" customHeight="1">
      <c r="A16" s="12" t="s">
        <v>306</v>
      </c>
      <c r="B16" s="119"/>
      <c r="C16" s="119"/>
      <c r="D16" s="119"/>
      <c r="E16" s="119"/>
      <c r="F16" s="119"/>
      <c r="G16" s="294">
        <f>('Broadcast TV (RV)'!G16)/('Broadcast TV (RV)'!G43)*100</f>
        <v>1.159927375</v>
      </c>
      <c r="H16" s="294">
        <f>('Broadcast TV (RV)'!H16)/('Broadcast TV (RV)'!H43)*100</f>
        <v>1.510122251</v>
      </c>
      <c r="I16" s="294">
        <f>('Broadcast TV (RV)'!I16)/('Broadcast TV (RV)'!I43)*100</f>
        <v>1.75540225</v>
      </c>
      <c r="J16" s="119" t="s">
        <v>307</v>
      </c>
      <c r="K16" s="119"/>
      <c r="L16" s="119"/>
      <c r="M16" s="212"/>
      <c r="N16" s="119"/>
      <c r="O16" s="212"/>
      <c r="P16" s="212"/>
      <c r="Q16" s="212"/>
    </row>
    <row r="17" ht="15.75" customHeight="1">
      <c r="A17" s="12" t="s">
        <v>308</v>
      </c>
      <c r="B17" s="119"/>
      <c r="C17" s="119"/>
      <c r="D17" s="119"/>
      <c r="E17" s="119"/>
      <c r="F17" s="119"/>
      <c r="G17" s="119"/>
      <c r="H17" s="294">
        <f>('Broadcast TV (RV)'!H17)/('Broadcast TV (RV)'!H43)*100</f>
        <v>0.2724785801</v>
      </c>
      <c r="I17" s="294">
        <f>('Broadcast TV (RV)'!I17)/('Broadcast TV (RV)'!I43)*100</f>
        <v>0.6363333158</v>
      </c>
      <c r="J17" s="294">
        <f>('Broadcast TV (RV)'!J17)/('Broadcast TV (RV)'!J43)*100</f>
        <v>0.8110379014</v>
      </c>
      <c r="K17" s="294">
        <f>('Broadcast TV (RV)'!K17)/('Broadcast TV (RV)'!K43)*100</f>
        <v>15.28973193</v>
      </c>
      <c r="L17" s="294">
        <f>('Broadcast TV (RV)'!L17)/('Broadcast TV (RV)'!L43)*100</f>
        <v>15.68729093</v>
      </c>
      <c r="M17" s="294">
        <f>('Broadcast TV (RV)'!M17)/('Broadcast TV (RV)'!M43)*100</f>
        <v>13.82215879</v>
      </c>
      <c r="N17" s="294">
        <f>('Broadcast TV (RV)'!N17)/('Broadcast TV (RV)'!N43)*100</f>
        <v>13.96385183</v>
      </c>
      <c r="O17" s="294">
        <f>('Broadcast TV (RV)'!O17)/('Broadcast TV (RV)'!O43)*100</f>
        <v>13.98382145</v>
      </c>
      <c r="P17" s="294">
        <f>('Broadcast TV (RV)'!P17)/('Broadcast TV (RV)'!P43)*100</f>
        <v>14.64459591</v>
      </c>
      <c r="Q17" s="294"/>
    </row>
    <row r="18" ht="15.75" customHeight="1">
      <c r="A18" s="120" t="s">
        <v>202</v>
      </c>
      <c r="B18" s="121"/>
      <c r="C18" s="121"/>
      <c r="D18" s="121"/>
      <c r="E18" s="121"/>
      <c r="F18" s="121"/>
      <c r="G18" s="121"/>
      <c r="H18" s="121"/>
      <c r="I18" s="121"/>
      <c r="J18" s="121"/>
      <c r="K18" s="342">
        <f>('Broadcast TV (RV)'!K18)/('Broadcast TV (RV)'!K43)*100</f>
        <v>14.49333073</v>
      </c>
      <c r="L18" s="342">
        <f>('Broadcast TV (RV)'!L18)/('Broadcast TV (RV)'!L43)*100</f>
        <v>14.90975614</v>
      </c>
      <c r="M18" s="342">
        <f>('Broadcast TV (RV)'!M18)/('Broadcast TV (RV)'!M43)*100</f>
        <v>13.06482028</v>
      </c>
      <c r="N18" s="342">
        <f>('Broadcast TV (RV)'!N18)/('Broadcast TV (RV)'!N43)*100</f>
        <v>13.19376978</v>
      </c>
      <c r="O18" s="342">
        <f>('Broadcast TV (RV)'!O18)/('Broadcast TV (RV)'!O43)*100</f>
        <v>13.21914226</v>
      </c>
      <c r="P18" s="342">
        <f>('Broadcast TV (RV)'!P18)/('Broadcast TV (RV)'!P43)*100</f>
        <v>13.94027913</v>
      </c>
      <c r="Q18" s="342"/>
    </row>
    <row r="19" ht="15.75" customHeight="1">
      <c r="A19" s="120" t="s">
        <v>205</v>
      </c>
      <c r="B19" s="121"/>
      <c r="C19" s="121"/>
      <c r="D19" s="121"/>
      <c r="E19" s="121"/>
      <c r="F19" s="121"/>
      <c r="G19" s="121"/>
      <c r="H19" s="342">
        <f>('Broadcast TV (RV)'!H19)/('Broadcast TV (RV)'!H43)*100</f>
        <v>0.2724785801</v>
      </c>
      <c r="I19" s="342">
        <f>('Broadcast TV (RV)'!I19)/('Broadcast TV (RV)'!I43)*100</f>
        <v>0.6363333158</v>
      </c>
      <c r="J19" s="342">
        <f>('Broadcast TV (RV)'!J19)/('Broadcast TV (RV)'!J43)*100</f>
        <v>0.8110379014</v>
      </c>
      <c r="K19" s="342">
        <f>('Broadcast TV (RV)'!K19)/('Broadcast TV (RV)'!K43)*100</f>
        <v>0.7964012035</v>
      </c>
      <c r="L19" s="342">
        <f>('Broadcast TV (RV)'!L19)/('Broadcast TV (RV)'!L43)*100</f>
        <v>0.7775347871</v>
      </c>
      <c r="M19" s="342">
        <f>('Broadcast TV (RV)'!M19)/('Broadcast TV (RV)'!M43)*100</f>
        <v>0.7573385078</v>
      </c>
      <c r="N19" s="342">
        <f>('Broadcast TV (RV)'!N19)/('Broadcast TV (RV)'!N43)*100</f>
        <v>0.7700820458</v>
      </c>
      <c r="O19" s="342">
        <f>('Broadcast TV (RV)'!O19)/('Broadcast TV (RV)'!O43)*100</f>
        <v>0.7646791872</v>
      </c>
      <c r="P19" s="342">
        <f>('Broadcast TV (RV)'!P19)/('Broadcast TV (RV)'!P43)*100</f>
        <v>0.7043167803</v>
      </c>
      <c r="Q19" s="342"/>
    </row>
    <row r="20" ht="15.75" customHeight="1">
      <c r="A20" s="12" t="s">
        <v>310</v>
      </c>
      <c r="B20" s="294">
        <f>('Broadcast TV (RV)'!B20)/('Broadcast TV (RV)'!B43)*100</f>
        <v>4.957548072</v>
      </c>
      <c r="C20" s="294">
        <f>('Broadcast TV (RV)'!C20)/('Broadcast TV (RV)'!C43)*100</f>
        <v>6.524182093</v>
      </c>
      <c r="D20" s="294">
        <f>('Broadcast TV (RV)'!D20)/('Broadcast TV (RV)'!D43)*100</f>
        <v>8.837855314</v>
      </c>
      <c r="E20" s="294">
        <f>('Broadcast TV (RV)'!E20)/('Broadcast TV (RV)'!E43)*100</f>
        <v>9.798659444</v>
      </c>
      <c r="F20" s="294">
        <f>('Broadcast TV (RV)'!F20)/('Broadcast TV (RV)'!F43)*100</f>
        <v>12.20861871</v>
      </c>
      <c r="G20" s="294">
        <f>('Broadcast TV (RV)'!G20)/('Broadcast TV (RV)'!G43)*100</f>
        <v>13.9191285</v>
      </c>
      <c r="H20" s="294">
        <f>('Broadcast TV (RV)'!H20)/('Broadcast TV (RV)'!H43)*100</f>
        <v>19.76290424</v>
      </c>
      <c r="I20" s="294">
        <f>('Broadcast TV (RV)'!I20)/('Broadcast TV (RV)'!I43)*100</f>
        <v>20.3626661</v>
      </c>
      <c r="J20" s="294">
        <f>('Broadcast TV (RV)'!J20)/('Broadcast TV (RV)'!J43)*100</f>
        <v>16.33872718</v>
      </c>
      <c r="K20" s="119" t="s">
        <v>24</v>
      </c>
      <c r="L20" s="119"/>
      <c r="M20" s="119"/>
      <c r="N20" s="119"/>
      <c r="O20" s="119"/>
      <c r="P20" s="119"/>
      <c r="Q20" s="119"/>
    </row>
    <row r="21" ht="15.75" customHeight="1">
      <c r="A21" s="12" t="s">
        <v>313</v>
      </c>
      <c r="B21" s="294">
        <f>('Broadcast TV (RV)'!B21)/('Broadcast TV (RV)'!B43)*100</f>
        <v>3.414160464</v>
      </c>
      <c r="C21" s="294">
        <f>('Broadcast TV (RV)'!C21)/('Broadcast TV (RV)'!C43)*100</f>
        <v>3.340418091</v>
      </c>
      <c r="D21" s="294">
        <f>('Broadcast TV (RV)'!D21)/('Broadcast TV (RV)'!D43)*100</f>
        <v>5.696338948</v>
      </c>
      <c r="E21" s="294">
        <f>('Broadcast TV (RV)'!E21)/('Broadcast TV (RV)'!E43)*100</f>
        <v>7.962666264</v>
      </c>
      <c r="F21" s="294">
        <f>('Broadcast TV (RV)'!F21)/('Broadcast TV (RV)'!F43)*100</f>
        <v>10.35780413</v>
      </c>
      <c r="G21" s="294">
        <f>('Broadcast TV (RV)'!G21)/('Broadcast TV (RV)'!G43)*100</f>
        <v>11.6163315</v>
      </c>
      <c r="H21" s="119" t="s">
        <v>208</v>
      </c>
      <c r="I21" s="119"/>
      <c r="J21" s="119"/>
      <c r="K21" s="119"/>
      <c r="L21" s="119"/>
      <c r="M21" s="119"/>
      <c r="N21" s="119"/>
      <c r="O21" s="119"/>
      <c r="P21" s="119"/>
      <c r="Q21" s="119"/>
    </row>
    <row r="22" ht="15.75" customHeight="1">
      <c r="A22" s="12" t="s">
        <v>314</v>
      </c>
      <c r="B22" s="294">
        <f>('Broadcast TV (RV)'!B23)/('Broadcast TV (RV)'!B43)*100</f>
        <v>0.9178479331</v>
      </c>
      <c r="C22" s="294">
        <f>('Broadcast TV (RV)'!C23)/('Broadcast TV (RV)'!C43)*100</f>
        <v>0.8523825474</v>
      </c>
      <c r="D22" s="294">
        <f>('Broadcast TV (RV)'!D23)/('Broadcast TV (RV)'!D43)*100</f>
        <v>1.901553615</v>
      </c>
      <c r="E22" s="294">
        <f>('Broadcast TV (RV)'!E23)/('Broadcast TV (RV)'!E43)*100</f>
        <v>1.639136143</v>
      </c>
      <c r="F22" s="294">
        <f>('Broadcast TV (RV)'!F23)/('Broadcast TV (RV)'!F43)*100</f>
        <v>5.616264944</v>
      </c>
      <c r="G22" s="294">
        <f>('Broadcast TV (RV)'!G23)/('Broadcast TV (RV)'!G43)*100</f>
        <v>2.456316794</v>
      </c>
      <c r="H22" s="294">
        <f>('Broadcast TV (RV)'!H23)/('Broadcast TV (RV)'!H43)*100</f>
        <v>2.508116086</v>
      </c>
      <c r="I22" s="294">
        <f>('Broadcast TV (RV)'!I23)/('Broadcast TV (RV)'!I43)*100</f>
        <v>2.372927685</v>
      </c>
      <c r="J22" s="294">
        <f>('Broadcast TV (RV)'!J23)/('Broadcast TV (RV)'!J43)*100</f>
        <v>6.040020444</v>
      </c>
      <c r="K22" s="294">
        <f>('Broadcast TV (RV)'!K23)/('Broadcast TV (RV)'!K43)*100</f>
        <v>7.232025635</v>
      </c>
      <c r="L22" s="294">
        <f>('Broadcast TV (RV)'!L23)/('Broadcast TV (RV)'!L43)*100</f>
        <v>8.524348223</v>
      </c>
      <c r="M22" s="294">
        <f>('Broadcast TV (RV)'!M23)/('Broadcast TV (RV)'!M43)*100</f>
        <v>8.500320626</v>
      </c>
      <c r="N22" s="294">
        <f>('Broadcast TV (RV)'!N23)/('Broadcast TV (RV)'!N43)*100</f>
        <v>8.564981667</v>
      </c>
      <c r="O22" s="294">
        <f>('Broadcast TV (RV)'!O23)/('Broadcast TV (RV)'!O43)*100</f>
        <v>7.469273013</v>
      </c>
      <c r="P22" s="294">
        <f>('Broadcast TV (RV)'!P23)/('Broadcast TV (RV)'!P43)*100</f>
        <v>7.192469977</v>
      </c>
      <c r="Q22" s="294"/>
    </row>
    <row r="23" ht="15.75" customHeight="1">
      <c r="A23" s="12" t="s">
        <v>317</v>
      </c>
      <c r="B23" s="294">
        <f>('Broadcast TV (RV)'!B24)/('Broadcast TV (RV)'!B43)*100</f>
        <v>2.031583323</v>
      </c>
      <c r="C23" s="294">
        <f>('Broadcast TV (RV)'!C24)/('Broadcast TV (RV)'!C43)*100</f>
        <v>2.215512717</v>
      </c>
      <c r="D23" s="294">
        <f>('Broadcast TV (RV)'!D24)/('Broadcast TV (RV)'!D43)*100</f>
        <v>2.131046587</v>
      </c>
      <c r="E23" s="294">
        <f>('Broadcast TV (RV)'!E24)/('Broadcast TV (RV)'!E43)*100</f>
        <v>2.692087378</v>
      </c>
      <c r="F23" s="119" t="s">
        <v>138</v>
      </c>
      <c r="G23" s="119"/>
      <c r="H23" s="119"/>
      <c r="I23" s="119"/>
      <c r="J23" s="119"/>
      <c r="K23" s="119"/>
      <c r="L23" s="119"/>
      <c r="M23" s="119"/>
      <c r="N23" s="119"/>
      <c r="O23" s="119"/>
      <c r="P23" s="119"/>
      <c r="Q23" s="119"/>
    </row>
    <row r="24" ht="15.75" customHeight="1">
      <c r="A24" s="12" t="s">
        <v>318</v>
      </c>
      <c r="B24" s="294">
        <f>('Broadcast TV (RV)'!B25)/('Broadcast TV (RV)'!B43)*100</f>
        <v>4.08646946</v>
      </c>
      <c r="C24" s="294">
        <f>('Broadcast TV (RV)'!C25)/('Broadcast TV (RV)'!C43)*100</f>
        <v>3.768913102</v>
      </c>
      <c r="D24" s="119" t="s">
        <v>213</v>
      </c>
      <c r="E24" s="119"/>
      <c r="F24" s="119"/>
      <c r="G24" s="119"/>
      <c r="H24" s="119"/>
      <c r="I24" s="119"/>
      <c r="J24" s="119"/>
      <c r="K24" s="119"/>
      <c r="L24" s="119"/>
      <c r="M24" s="119"/>
      <c r="N24" s="119"/>
      <c r="O24" s="119"/>
      <c r="P24" s="119"/>
      <c r="Q24" s="119"/>
    </row>
    <row r="25" ht="15.75" customHeight="1">
      <c r="A25" s="12" t="s">
        <v>319</v>
      </c>
      <c r="B25" s="119"/>
      <c r="C25" s="119"/>
      <c r="D25" s="119"/>
      <c r="E25" s="119"/>
      <c r="F25" s="119"/>
      <c r="G25" s="119"/>
      <c r="H25" s="294">
        <f>('Broadcast TV (RV)'!H22)/('Broadcast TV (RV)'!H43)*100</f>
        <v>7.363487411</v>
      </c>
      <c r="I25" s="294">
        <f>('Broadcast TV (RV)'!I22)/('Broadcast TV (RV)'!I43)*100</f>
        <v>7.667346258</v>
      </c>
      <c r="J25" s="294">
        <f>('Broadcast TV (RV)'!J22)/('Broadcast TV (RV)'!J43)*100</f>
        <v>8.443641861</v>
      </c>
      <c r="K25" s="294">
        <f>('Broadcast TV (RV)'!K22)/('Broadcast TV (RV)'!K43)*100</f>
        <v>8.332933181</v>
      </c>
      <c r="L25" s="294">
        <f>('Broadcast TV (RV)'!L22)/('Broadcast TV (RV)'!L43)*100</f>
        <v>7.593380879</v>
      </c>
      <c r="M25" s="294">
        <f>('Broadcast TV (RV)'!M22)/('Broadcast TV (RV)'!M43)*100</f>
        <v>7.395015777</v>
      </c>
      <c r="N25" s="294">
        <f>('Broadcast TV (RV)'!N22)/('Broadcast TV (RV)'!N43)*100</f>
        <v>7.411702028</v>
      </c>
      <c r="O25" s="294">
        <f>('Broadcast TV (RV)'!O22)/('Broadcast TV (RV)'!O43)*100</f>
        <v>7.498692469</v>
      </c>
      <c r="P25" s="294">
        <f>('Broadcast TV (RV)'!P22)/('Broadcast TV (RV)'!P43)*100</f>
        <v>6.949042519</v>
      </c>
      <c r="Q25" s="294"/>
    </row>
    <row r="26" ht="15.75" customHeight="1">
      <c r="A26" s="12" t="s">
        <v>322</v>
      </c>
      <c r="B26" s="294">
        <f>('Broadcast TV (RV)'!B26)/('Broadcast TV (RV)'!B43)*100</f>
        <v>5.220625505</v>
      </c>
      <c r="C26" s="294">
        <f>('Broadcast TV (RV)'!C26)/('Broadcast TV (RV)'!C43)*100</f>
        <v>4.648940488</v>
      </c>
      <c r="D26" s="294">
        <f>('Broadcast TV (RV)'!D26)/('Broadcast TV (RV)'!D43)*100</f>
        <v>5.771236026</v>
      </c>
      <c r="E26" s="294">
        <f>('Broadcast TV (RV)'!E26)/('Broadcast TV (RV)'!E43)*100</f>
        <v>6.709209213</v>
      </c>
      <c r="F26" s="294">
        <f>('Broadcast TV (RV)'!F26)/('Broadcast TV (RV)'!F43)*100</f>
        <v>6.911459733</v>
      </c>
      <c r="G26" s="294">
        <f>('Broadcast TV (RV)'!G26)/('Broadcast TV (RV)'!G43)*100</f>
        <v>7.259780746</v>
      </c>
      <c r="H26" s="119" t="s">
        <v>215</v>
      </c>
      <c r="I26" s="119"/>
      <c r="J26" s="119"/>
      <c r="K26" s="119"/>
      <c r="L26" s="119"/>
      <c r="M26" s="119"/>
      <c r="N26" s="119"/>
      <c r="O26" s="119"/>
      <c r="P26" s="119"/>
      <c r="Q26" s="119"/>
    </row>
    <row r="27" ht="15.75" customHeight="1">
      <c r="A27" s="12" t="s">
        <v>323</v>
      </c>
      <c r="B27" s="119">
        <f>('Broadcast TV (RV)'!B27)/('Broadcast TV (RV)'!B43)*100</f>
        <v>4.957548072</v>
      </c>
      <c r="C27" s="119" t="s">
        <v>217</v>
      </c>
      <c r="D27" s="119"/>
      <c r="E27" s="119"/>
      <c r="F27" s="119"/>
      <c r="G27" s="119"/>
      <c r="H27" s="119"/>
      <c r="I27" s="119"/>
      <c r="J27" s="119"/>
      <c r="K27" s="119"/>
      <c r="L27" s="119"/>
      <c r="M27" s="119"/>
      <c r="N27" s="119"/>
      <c r="O27" s="119"/>
      <c r="P27" s="119"/>
      <c r="Q27" s="119"/>
    </row>
    <row r="28" ht="15.75" customHeight="1">
      <c r="A28" s="12" t="s">
        <v>324</v>
      </c>
      <c r="B28" s="119">
        <f>('Broadcast TV (RV)'!B28)/('Broadcast TV (RV)'!B43)*100</f>
        <v>0.9938480804</v>
      </c>
      <c r="C28" s="119">
        <f>('Broadcast TV (RV)'!C28)/('Broadcast TV (RV)'!C43)*100</f>
        <v>0.9214946459</v>
      </c>
      <c r="D28" s="119" t="s">
        <v>220</v>
      </c>
      <c r="E28" s="119"/>
      <c r="F28" s="119"/>
      <c r="G28" s="119"/>
      <c r="H28" s="119"/>
      <c r="I28" s="119"/>
      <c r="J28" s="119"/>
      <c r="K28" s="119"/>
      <c r="L28" s="119"/>
      <c r="M28" s="119"/>
      <c r="N28" s="119"/>
      <c r="O28" s="119"/>
      <c r="P28" s="119"/>
      <c r="Q28" s="119"/>
    </row>
    <row r="29" ht="15.75" customHeight="1">
      <c r="A29" s="12" t="s">
        <v>221</v>
      </c>
      <c r="B29" s="119"/>
      <c r="C29" s="119"/>
      <c r="D29" s="119"/>
      <c r="E29" s="119"/>
      <c r="F29" s="119"/>
      <c r="G29" s="119"/>
      <c r="H29" s="119"/>
      <c r="I29" s="119"/>
      <c r="J29" s="294">
        <f>('Broadcast TV (RV)'!J29)/('Broadcast TV (RV)'!J43)*100</f>
        <v>2.881396472</v>
      </c>
      <c r="K29" s="294">
        <f>('Broadcast TV (RV)'!K29)/('Broadcast TV (RV)'!K43)*100</f>
        <v>1.812398327</v>
      </c>
      <c r="L29" s="294">
        <f>('Broadcast TV (RV)'!L29)/('Broadcast TV (RV)'!L43)*100</f>
        <v>1.899059152</v>
      </c>
      <c r="M29" s="294">
        <f>('Broadcast TV (RV)'!M29)/('Broadcast TV (RV)'!M43)*100</f>
        <v>2.140431613</v>
      </c>
      <c r="N29" s="294">
        <f>('Broadcast TV (RV)'!N29)/('Broadcast TV (RV)'!N43)*100</f>
        <v>2.409978376</v>
      </c>
      <c r="O29" s="294">
        <f>('Broadcast TV (RV)'!O29)/('Broadcast TV (RV)'!O43)*100</f>
        <v>1.451359833</v>
      </c>
      <c r="P29" s="294">
        <f>('Broadcast TV (RV)'!P29)/('Broadcast TV (RV)'!P43)*100</f>
        <v>2.171372931</v>
      </c>
      <c r="Q29" s="119"/>
    </row>
    <row r="30" ht="15.75" customHeight="1">
      <c r="A30" s="12" t="s">
        <v>327</v>
      </c>
      <c r="B30" s="294">
        <f>('Broadcast TV (RV)'!B30)/('Broadcast TV (RV)'!B43)*100</f>
        <v>0.3858469018</v>
      </c>
      <c r="C30" s="294">
        <f>('Broadcast TV (RV)'!C30)/('Broadcast TV (RV)'!C43)*100</f>
        <v>0.8477750742</v>
      </c>
      <c r="D30" s="294">
        <f>('Broadcast TV (RV)'!D30)/('Broadcast TV (RV)'!D43)*100</f>
        <v>1.810012741</v>
      </c>
      <c r="E30" s="294">
        <f>('Broadcast TV (RV)'!E30)/('Broadcast TV (RV)'!E43)*100</f>
        <v>2.659578742</v>
      </c>
      <c r="F30" s="294">
        <f>('Broadcast TV (RV)'!F30)/('Broadcast TV (RV)'!F43)*100</f>
        <v>2.627931458</v>
      </c>
      <c r="G30" s="294">
        <f>('Broadcast TV (RV)'!G30)/('Broadcast TV (RV)'!G43)*100</f>
        <v>0.9995844731</v>
      </c>
      <c r="H30" s="294">
        <f>('Broadcast TV (RV)'!H30)/('Broadcast TV (RV)'!H43)*100</f>
        <v>1.221229299</v>
      </c>
      <c r="I30" s="294">
        <f>('Broadcast TV (RV)'!I30)/('Broadcast TV (RV)'!I43)*100</f>
        <v>3.54215097</v>
      </c>
      <c r="J30" s="119" t="s">
        <v>223</v>
      </c>
      <c r="K30" s="119"/>
      <c r="L30" s="119"/>
      <c r="M30" s="119"/>
      <c r="N30" s="119"/>
      <c r="O30" s="119"/>
      <c r="P30" s="119"/>
      <c r="Q30" s="119"/>
    </row>
    <row r="31" ht="15.75" customHeight="1">
      <c r="A31" s="12" t="s">
        <v>224</v>
      </c>
      <c r="B31" s="119"/>
      <c r="C31" s="119"/>
      <c r="D31" s="119"/>
      <c r="E31" s="119"/>
      <c r="F31" s="119"/>
      <c r="G31" s="294">
        <f>('Broadcast TV (RV)'!G31)/('Broadcast TV (RV)'!G43)*100</f>
        <v>0.2115161684</v>
      </c>
      <c r="H31" s="294">
        <f>('Broadcast TV (RV)'!H31)/('Broadcast TV (RV)'!H43)*100</f>
        <v>1.707094718</v>
      </c>
      <c r="I31" s="119"/>
      <c r="J31" s="119"/>
      <c r="K31" s="119"/>
      <c r="L31" s="119"/>
      <c r="M31" s="119"/>
      <c r="N31" s="119"/>
      <c r="O31" s="119"/>
      <c r="P31" s="119"/>
      <c r="Q31" s="119"/>
    </row>
    <row r="32" ht="15.75" customHeight="1">
      <c r="A32" s="12" t="s">
        <v>329</v>
      </c>
      <c r="B32" s="294">
        <f>('Broadcast TV (RV)'!B32)/('Broadcast TV (RV)'!B43)*100</f>
        <v>3.238775509</v>
      </c>
      <c r="C32" s="294">
        <f>('Broadcast TV (RV)'!C32)/('Broadcast TV (RV)'!C43)*100</f>
        <v>3.105436957</v>
      </c>
      <c r="D32" s="294">
        <f>('Broadcast TV (RV)'!D32)/('Broadcast TV (RV)'!D43)*100</f>
        <v>4.922402465</v>
      </c>
      <c r="E32" s="294">
        <f>('Broadcast TV (RV)'!E32)/('Broadcast TV (RV)'!E43)*100</f>
        <v>4.238452527</v>
      </c>
      <c r="F32" s="294">
        <f>('Broadcast TV (RV)'!F32)/('Broadcast TV (RV)'!F43)*100</f>
        <v>2.443976256</v>
      </c>
      <c r="G32" s="119" t="s">
        <v>226</v>
      </c>
      <c r="H32" s="119"/>
      <c r="I32" s="119"/>
      <c r="J32" s="119"/>
      <c r="K32" s="119"/>
      <c r="L32" s="119"/>
      <c r="M32" s="119"/>
      <c r="N32" s="119"/>
      <c r="O32" s="119"/>
      <c r="P32" s="119"/>
      <c r="Q32" s="119"/>
    </row>
    <row r="33" ht="15.75" customHeight="1">
      <c r="A33" s="12" t="s">
        <v>227</v>
      </c>
      <c r="B33" s="119"/>
      <c r="C33" s="119"/>
      <c r="D33" s="119"/>
      <c r="E33" s="119"/>
      <c r="F33" s="119"/>
      <c r="G33" s="119"/>
      <c r="H33" s="119"/>
      <c r="I33" s="119"/>
      <c r="J33" s="119"/>
      <c r="K33" s="119"/>
      <c r="L33" s="119"/>
      <c r="M33" s="349">
        <f>('Broadcast TV (RV)'!M33)/('Broadcast TV (RV)'!M43)*100</f>
        <v>1.81293388</v>
      </c>
      <c r="N33" s="349">
        <f>('Broadcast TV (RV)'!N33)/('Broadcast TV (RV)'!N43)*100</f>
        <v>1.845874205</v>
      </c>
      <c r="O33" s="349">
        <f>('Broadcast TV (RV)'!O33)/('Broadcast TV (RV)'!O43)*100</f>
        <v>1.83677432</v>
      </c>
      <c r="P33" s="349">
        <f>('Broadcast TV (RV)'!P33)/('Broadcast TV (RV)'!P43)*100</f>
        <v>1.692465979</v>
      </c>
      <c r="Q33" s="350"/>
    </row>
    <row r="34" ht="15.75" customHeight="1">
      <c r="A34" s="12" t="s">
        <v>334</v>
      </c>
      <c r="B34" s="294">
        <f>('Broadcast TV (RV)'!B34)/('Broadcast TV (RV)'!B43)*100</f>
        <v>0.4092315625</v>
      </c>
      <c r="C34" s="294">
        <f>('Broadcast TV (RV)'!C34)/('Broadcast TV (RV)'!C43)*100</f>
        <v>0.5298594214</v>
      </c>
      <c r="D34" s="294">
        <f>('Broadcast TV (RV)'!D34)/('Broadcast TV (RV)'!D43)*100</f>
        <v>0.5783718873</v>
      </c>
      <c r="E34" s="294">
        <f>('Broadcast TV (RV)'!E34)/('Broadcast TV (RV)'!E43)*100</f>
        <v>0.6387809969</v>
      </c>
      <c r="F34" s="294">
        <f>('Broadcast TV (RV)'!F34)/('Broadcast TV (RV)'!F43)*100</f>
        <v>0.6532286766</v>
      </c>
      <c r="G34" s="294">
        <f>('Broadcast TV (RV)'!G34)/('Broadcast TV (RV)'!G43)*100</f>
        <v>0.6004329941</v>
      </c>
      <c r="H34" s="294">
        <f>('Broadcast TV (RV)'!H34)/('Broadcast TV (RV)'!H43)*100</f>
        <v>0.7025351341</v>
      </c>
      <c r="I34" s="294">
        <f>('Broadcast TV (RV)'!I34)/('Broadcast TV (RV)'!I43)*100</f>
        <v>1.018760235</v>
      </c>
      <c r="J34" s="294">
        <f>('Broadcast TV (RV)'!J34)/('Broadcast TV (RV)'!J43)*100</f>
        <v>1.005686998</v>
      </c>
      <c r="K34" s="294">
        <f>('Broadcast TV (RV)'!K34)/('Broadcast TV (RV)'!K43)*100</f>
        <v>1.115547274</v>
      </c>
      <c r="L34" s="294">
        <f>('Broadcast TV (RV)'!L34)/('Broadcast TV (RV)'!L43)*100</f>
        <v>1.116589667</v>
      </c>
      <c r="M34" s="294">
        <f>('Broadcast TV (RV)'!M34)/('Broadcast TV (RV)'!M43)*100</f>
        <v>1.172558848</v>
      </c>
      <c r="N34" s="294">
        <f>('Broadcast TV (RV)'!N34)/('Broadcast TV (RV)'!N43)*100</f>
        <v>1.250415243</v>
      </c>
      <c r="O34" s="294">
        <f>('Broadcast TV (RV)'!O34)/('Broadcast TV (RV)'!O43)*100</f>
        <v>1.244250883</v>
      </c>
      <c r="P34" s="294">
        <f>('Broadcast TV (RV)'!P34)/('Broadcast TV (RV)'!P43)*100</f>
        <v>1.146494844</v>
      </c>
      <c r="Q34" s="119"/>
    </row>
    <row r="35" ht="15.75" customHeight="1">
      <c r="A35" s="12" t="s">
        <v>231</v>
      </c>
      <c r="B35" s="119"/>
      <c r="C35" s="119"/>
      <c r="D35" s="119"/>
      <c r="E35" s="294">
        <f>('Broadcast TV (RV)'!E35)/('Broadcast TV (RV)'!E43)*100</f>
        <v>0.1506558955</v>
      </c>
      <c r="F35" s="294">
        <f>('Broadcast TV (RV)'!F35)/('Broadcast TV (RV)'!F43)*100</f>
        <v>0.1726926386</v>
      </c>
      <c r="G35" s="294">
        <f>('Broadcast TV (RV)'!G35)/('Broadcast TV (RV)'!G43)*100</f>
        <v>0.2592778838</v>
      </c>
      <c r="H35" s="119" t="s">
        <v>232</v>
      </c>
      <c r="I35" s="119"/>
      <c r="J35" s="119"/>
      <c r="K35" s="119"/>
      <c r="L35" s="119"/>
      <c r="M35" s="119"/>
      <c r="N35" s="119"/>
      <c r="O35" s="119"/>
      <c r="P35" s="41"/>
      <c r="Q35" s="41"/>
    </row>
    <row r="36" ht="15.75" customHeight="1">
      <c r="A36" s="12"/>
      <c r="B36" s="119"/>
      <c r="C36" s="119"/>
      <c r="D36" s="119"/>
      <c r="E36" s="119"/>
      <c r="F36" s="119"/>
      <c r="G36" s="119"/>
      <c r="H36" s="119"/>
      <c r="I36" s="119"/>
      <c r="J36" s="119"/>
      <c r="K36" s="119"/>
      <c r="L36" s="119"/>
      <c r="M36" s="119"/>
      <c r="N36" s="119"/>
      <c r="O36" s="119"/>
      <c r="P36" s="41"/>
      <c r="Q36" s="41"/>
    </row>
    <row r="37" ht="15.75" customHeight="1">
      <c r="A37" s="12" t="s">
        <v>233</v>
      </c>
      <c r="B37" s="119">
        <v>899.613</v>
      </c>
      <c r="C37" s="119">
        <v>1188.057</v>
      </c>
      <c r="D37" s="119">
        <v>1364.988</v>
      </c>
      <c r="E37" s="119">
        <v>1460.496</v>
      </c>
      <c r="F37" s="119">
        <v>1603.882</v>
      </c>
      <c r="G37" s="119">
        <v>1821.868</v>
      </c>
      <c r="H37" s="119">
        <v>1887.221</v>
      </c>
      <c r="I37" s="119">
        <v>2082.902</v>
      </c>
      <c r="J37" s="119">
        <v>2147.417</v>
      </c>
      <c r="K37" s="119">
        <v>2156.764</v>
      </c>
      <c r="L37" s="119">
        <v>2162.934</v>
      </c>
      <c r="M37" s="119">
        <v>2050.671</v>
      </c>
      <c r="N37" s="119">
        <v>1958.006</v>
      </c>
      <c r="O37" s="210">
        <v>1803.7</v>
      </c>
      <c r="P37" s="46">
        <v>1757.1</v>
      </c>
      <c r="Q37" s="46"/>
    </row>
    <row r="38" ht="15.75" customHeight="1">
      <c r="A38" s="12" t="s">
        <v>234</v>
      </c>
      <c r="B38" s="119">
        <v>586.1099999999999</v>
      </c>
      <c r="C38" s="119">
        <v>643.93</v>
      </c>
      <c r="D38" s="119">
        <v>627.41</v>
      </c>
      <c r="E38" s="119">
        <v>630.42</v>
      </c>
      <c r="F38" s="119">
        <v>674.31</v>
      </c>
      <c r="G38" s="119">
        <v>664.3</v>
      </c>
      <c r="H38" s="119">
        <v>654.29</v>
      </c>
      <c r="I38" s="119">
        <v>737.4499999999999</v>
      </c>
      <c r="J38" s="119">
        <v>826.8</v>
      </c>
      <c r="K38" s="119">
        <v>840.5999999999999</v>
      </c>
      <c r="L38" s="119">
        <v>839.1</v>
      </c>
      <c r="M38" s="119">
        <v>861.4</v>
      </c>
      <c r="N38" s="119">
        <v>783.2</v>
      </c>
      <c r="O38" s="210">
        <v>726.0</v>
      </c>
      <c r="P38" s="46">
        <v>757.9</v>
      </c>
      <c r="Q38" s="46"/>
    </row>
    <row r="39" ht="15.75" customHeight="1">
      <c r="A39" s="12" t="s">
        <v>235</v>
      </c>
      <c r="B39" s="119">
        <v>224.8</v>
      </c>
      <c r="C39" s="119">
        <v>338.4</v>
      </c>
      <c r="D39" s="119">
        <v>410.9</v>
      </c>
      <c r="E39" s="119">
        <v>398.20000000000005</v>
      </c>
      <c r="F39" s="119">
        <v>385.50000000000006</v>
      </c>
      <c r="G39" s="119">
        <v>445.04999999999995</v>
      </c>
      <c r="H39" s="119">
        <v>504.6</v>
      </c>
      <c r="I39" s="119">
        <v>369.8</v>
      </c>
      <c r="J39" s="119">
        <v>416.5</v>
      </c>
      <c r="K39" s="119">
        <v>418.0</v>
      </c>
      <c r="L39" s="119">
        <v>499.69999999999993</v>
      </c>
      <c r="M39" s="119">
        <v>507.80000000000007</v>
      </c>
      <c r="N39" s="119">
        <v>463.69999999999993</v>
      </c>
      <c r="O39" s="210">
        <v>529.5</v>
      </c>
      <c r="P39" s="41">
        <v>349.30000000000007</v>
      </c>
      <c r="Q39" s="41"/>
    </row>
    <row r="40" ht="15.75" customHeight="1">
      <c r="A40" s="12"/>
      <c r="B40" s="119"/>
      <c r="C40" s="119"/>
      <c r="D40" s="119"/>
      <c r="E40" s="119"/>
      <c r="F40" s="119"/>
      <c r="G40" s="119"/>
      <c r="H40" s="119"/>
      <c r="I40" s="119"/>
      <c r="J40" s="119"/>
      <c r="K40" s="119"/>
      <c r="L40" s="119"/>
      <c r="M40" s="119"/>
      <c r="N40" s="119"/>
      <c r="O40" s="119"/>
      <c r="P40" s="72"/>
      <c r="Q40" s="72"/>
    </row>
    <row r="41" ht="15.75" customHeight="1">
      <c r="A41" s="12"/>
      <c r="B41" s="119"/>
      <c r="C41" s="119"/>
      <c r="D41" s="119"/>
      <c r="E41" s="119"/>
      <c r="F41" s="119"/>
      <c r="G41" s="119"/>
      <c r="H41" s="119"/>
      <c r="I41" s="119"/>
      <c r="J41" s="119"/>
      <c r="K41" s="119"/>
      <c r="L41" s="119"/>
      <c r="M41" s="119"/>
      <c r="N41" s="119"/>
      <c r="O41" s="119"/>
      <c r="P41" s="72"/>
      <c r="Q41" s="72"/>
    </row>
    <row r="42" ht="15.75" customHeight="1">
      <c r="A42" s="12"/>
      <c r="B42" s="119"/>
      <c r="C42" s="119"/>
      <c r="D42" s="119"/>
      <c r="E42" s="119"/>
      <c r="F42" s="119"/>
      <c r="G42" s="119"/>
      <c r="H42" s="119"/>
      <c r="I42" s="119"/>
      <c r="J42" s="119"/>
      <c r="K42" s="119"/>
      <c r="L42" s="119"/>
      <c r="M42" s="119"/>
      <c r="N42" s="119"/>
      <c r="O42" s="119"/>
      <c r="P42" s="72"/>
      <c r="Q42" s="72"/>
    </row>
    <row r="43" ht="15.75" customHeight="1">
      <c r="A43" s="339" t="s">
        <v>33</v>
      </c>
      <c r="B43" s="351">
        <f>'Broadcast TV (RV)'!B43</f>
        <v>1710.523</v>
      </c>
      <c r="C43" s="351">
        <f>'Broadcast TV (RV)'!C43</f>
        <v>2170.387</v>
      </c>
      <c r="D43" s="351">
        <f>'Broadcast TV (RV)'!D43</f>
        <v>2403.298</v>
      </c>
      <c r="E43" s="351">
        <f>'Broadcast TV (RV)'!E43</f>
        <v>2489.116</v>
      </c>
      <c r="F43" s="351">
        <f>'Broadcast TV (RV)'!F43</f>
        <v>2663.692</v>
      </c>
      <c r="G43" s="351">
        <f>'Broadcast TV (RV)'!G43</f>
        <v>2931.218</v>
      </c>
      <c r="H43" s="351">
        <f>'Broadcast TV (RV)'!H43</f>
        <v>3046.111</v>
      </c>
      <c r="I43" s="351">
        <f>'Broadcast TV (RV)'!I43</f>
        <v>3190.152</v>
      </c>
      <c r="J43" s="351">
        <f>'Broadcast TV (RV)'!J43</f>
        <v>3390.717</v>
      </c>
      <c r="K43" s="351">
        <f>'Broadcast TV (RV)'!K43</f>
        <v>3415.364</v>
      </c>
      <c r="L43" s="351">
        <f>'Broadcast TV (RV)'!L43</f>
        <v>3501.734</v>
      </c>
      <c r="M43" s="351">
        <f>'Broadcast TV (RV)'!M43</f>
        <v>3419.871</v>
      </c>
      <c r="N43" s="352">
        <f>'Broadcast TV (RV)'!N43</f>
        <v>3190.9</v>
      </c>
      <c r="O43" s="352">
        <f>'Broadcast TV (RV)'!O43</f>
        <v>3059.2</v>
      </c>
      <c r="P43" s="133">
        <v>3081.0</v>
      </c>
      <c r="Q43" s="133"/>
    </row>
    <row r="44" ht="15.75" customHeight="1">
      <c r="A44" s="339" t="s">
        <v>34</v>
      </c>
      <c r="B44" s="294">
        <f t="shared" ref="B44:D44" si="1">SUM(B3+B7+B26+B20)</f>
        <v>66.22266991</v>
      </c>
      <c r="C44" s="294">
        <f t="shared" si="1"/>
        <v>66.97294077</v>
      </c>
      <c r="D44" s="294">
        <f t="shared" si="1"/>
        <v>64.8325759</v>
      </c>
      <c r="E44" s="294">
        <f t="shared" ref="E44:G44" si="2">SUM(E3+E7+E21+E20)</f>
        <v>66.81504598</v>
      </c>
      <c r="F44" s="294">
        <f t="shared" si="2"/>
        <v>70.46993421</v>
      </c>
      <c r="G44" s="294">
        <f t="shared" si="2"/>
        <v>76.84007126</v>
      </c>
      <c r="H44" s="294">
        <f>SUM(H3+H7+H25+H20)</f>
        <v>81.48718152</v>
      </c>
      <c r="I44" s="294">
        <f>SUM(I3+I6+I15+I20)</f>
        <v>84.81570784</v>
      </c>
      <c r="J44" s="294">
        <f>SUM(J3+J5+J25+J20)</f>
        <v>86.22954968</v>
      </c>
      <c r="K44" s="294">
        <f>SUM(K3+K5+K25+K17)</f>
        <v>87.80908858</v>
      </c>
      <c r="L44" s="353">
        <f t="shared" ref="L44:P44" si="3">SUM(L3+L4+L17+L22)</f>
        <v>86.3351471</v>
      </c>
      <c r="M44" s="353">
        <f t="shared" si="3"/>
        <v>86.07049798</v>
      </c>
      <c r="N44" s="353">
        <f t="shared" si="3"/>
        <v>85.92787452</v>
      </c>
      <c r="O44" s="353">
        <f t="shared" si="3"/>
        <v>86.56488839</v>
      </c>
      <c r="P44" s="353">
        <f t="shared" si="3"/>
        <v>88.32197339</v>
      </c>
      <c r="Q44" s="116"/>
    </row>
    <row r="45" ht="15.75" customHeight="1">
      <c r="A45" s="339" t="s">
        <v>38</v>
      </c>
      <c r="B45" s="294">
        <f t="shared" ref="B45:P45" si="4">SUMSQ(B3:B17,B20:B35)</f>
        <v>2467.130008</v>
      </c>
      <c r="C45" s="294">
        <f t="shared" si="4"/>
        <v>2298.977652</v>
      </c>
      <c r="D45" s="294">
        <f t="shared" si="4"/>
        <v>2126.150912</v>
      </c>
      <c r="E45" s="294">
        <f t="shared" si="4"/>
        <v>2039.564301</v>
      </c>
      <c r="F45" s="294">
        <f t="shared" si="4"/>
        <v>2026.830879</v>
      </c>
      <c r="G45" s="294">
        <f t="shared" si="4"/>
        <v>2030.089226</v>
      </c>
      <c r="H45" s="294">
        <f t="shared" si="4"/>
        <v>2202.361154</v>
      </c>
      <c r="I45" s="294">
        <f t="shared" si="4"/>
        <v>2229.466606</v>
      </c>
      <c r="J45" s="294">
        <f t="shared" si="4"/>
        <v>2343.317046</v>
      </c>
      <c r="K45" s="294">
        <f t="shared" si="4"/>
        <v>2465.26903</v>
      </c>
      <c r="L45" s="294">
        <f t="shared" si="4"/>
        <v>2413.772188</v>
      </c>
      <c r="M45" s="294">
        <f t="shared" si="4"/>
        <v>2492.492984</v>
      </c>
      <c r="N45" s="353">
        <f t="shared" si="4"/>
        <v>2452.626398</v>
      </c>
      <c r="O45" s="353">
        <f t="shared" si="4"/>
        <v>2578.333691</v>
      </c>
      <c r="P45" s="353">
        <f t="shared" si="4"/>
        <v>2722.743334</v>
      </c>
      <c r="Q45" s="116"/>
    </row>
    <row r="46" ht="15.75" customHeight="1">
      <c r="A46" s="340" t="s">
        <v>241</v>
      </c>
      <c r="B46" s="121"/>
      <c r="C46" s="121"/>
      <c r="D46" s="121"/>
      <c r="E46" s="121"/>
      <c r="F46" s="121"/>
      <c r="G46" s="121"/>
      <c r="H46" s="121"/>
      <c r="I46" s="121"/>
      <c r="J46" s="121"/>
      <c r="K46" s="357">
        <f>SUM(K3+K5+K18+K25)</f>
        <v>87.01268737</v>
      </c>
      <c r="L46" s="357">
        <f t="shared" ref="L46:P46" si="5">SUM(L3+L4+L18+L22)</f>
        <v>85.55761231</v>
      </c>
      <c r="M46" s="357">
        <f t="shared" si="5"/>
        <v>85.31315947</v>
      </c>
      <c r="N46" s="357">
        <f t="shared" si="5"/>
        <v>85.15779247</v>
      </c>
      <c r="O46" s="357">
        <f t="shared" si="5"/>
        <v>85.80020921</v>
      </c>
      <c r="P46" s="357">
        <f t="shared" si="5"/>
        <v>87.6176566</v>
      </c>
      <c r="Q46" s="227"/>
    </row>
    <row r="47" ht="15.75" customHeight="1">
      <c r="A47" s="340" t="s">
        <v>244</v>
      </c>
      <c r="B47" s="121"/>
      <c r="C47" s="121"/>
      <c r="D47" s="121"/>
      <c r="E47" s="121"/>
      <c r="F47" s="121"/>
      <c r="G47" s="121"/>
      <c r="H47" s="121"/>
      <c r="I47" s="121"/>
      <c r="J47" s="121"/>
      <c r="K47" s="357">
        <f t="shared" ref="K47:P47" si="6">SUMSQ(K3:K34)</f>
        <v>2675.959921</v>
      </c>
      <c r="L47" s="357">
        <f t="shared" si="6"/>
        <v>2636.677576</v>
      </c>
      <c r="M47" s="357">
        <f t="shared" si="6"/>
        <v>2663.756074</v>
      </c>
      <c r="N47" s="357">
        <f t="shared" si="6"/>
        <v>2627.294985</v>
      </c>
      <c r="O47" s="357">
        <f t="shared" si="6"/>
        <v>2753.664148</v>
      </c>
      <c r="P47" s="357">
        <f t="shared" si="6"/>
        <v>2917.570778</v>
      </c>
      <c r="Q47" s="227"/>
    </row>
    <row r="48" ht="15.75" customHeight="1">
      <c r="A48" s="2"/>
      <c r="B48" s="21"/>
      <c r="C48" s="21"/>
      <c r="D48" s="21"/>
      <c r="E48" s="21"/>
      <c r="F48" s="21"/>
      <c r="G48" s="21"/>
      <c r="H48" s="21"/>
      <c r="I48" s="41"/>
      <c r="J48" s="41"/>
      <c r="K48" s="41"/>
      <c r="L48" s="41"/>
      <c r="M48" s="41"/>
      <c r="N48" s="41"/>
      <c r="O48" s="41"/>
      <c r="P48" s="41"/>
      <c r="Q48" s="41"/>
    </row>
    <row r="49" ht="15.75" customHeight="1">
      <c r="A49" s="2"/>
      <c r="B49" s="78"/>
      <c r="C49" s="41"/>
      <c r="D49" s="41"/>
      <c r="E49" s="41"/>
      <c r="F49" s="41"/>
      <c r="G49" s="41"/>
      <c r="H49" s="41"/>
      <c r="I49" s="41"/>
      <c r="J49" s="41"/>
      <c r="K49" s="41"/>
      <c r="L49" s="41"/>
      <c r="M49" s="41"/>
      <c r="N49" s="41"/>
      <c r="O49" s="41"/>
      <c r="P49" s="41"/>
      <c r="Q49" s="41"/>
    </row>
    <row r="50" ht="15.75" customHeight="1">
      <c r="A50" s="339"/>
      <c r="B50" s="21"/>
      <c r="C50" s="21"/>
      <c r="D50" s="21"/>
      <c r="E50" s="21"/>
      <c r="F50" s="21"/>
      <c r="G50" s="21"/>
      <c r="H50" s="21"/>
      <c r="I50" s="21"/>
      <c r="J50" s="21"/>
      <c r="K50" s="41"/>
      <c r="L50" s="41"/>
      <c r="M50" s="41"/>
      <c r="N50" s="358"/>
      <c r="O50" s="358"/>
      <c r="P50" s="41"/>
      <c r="Q50" s="41"/>
    </row>
    <row r="51" ht="15.75" customHeight="1">
      <c r="A51" s="78"/>
      <c r="B51" s="21"/>
      <c r="C51" s="21"/>
      <c r="D51" s="21"/>
      <c r="E51" s="21"/>
      <c r="F51" s="21"/>
      <c r="G51" s="21"/>
      <c r="H51" s="21"/>
      <c r="I51" s="41"/>
      <c r="J51" s="21"/>
      <c r="K51" s="41"/>
      <c r="L51" s="41"/>
      <c r="M51" s="41"/>
      <c r="N51" s="358"/>
      <c r="O51" s="358"/>
      <c r="P51" s="41"/>
      <c r="Q51" s="41"/>
    </row>
    <row r="52" ht="15.75" customHeight="1">
      <c r="A52" s="1"/>
      <c r="B52" s="21"/>
      <c r="C52" s="21"/>
      <c r="D52" s="21"/>
      <c r="E52" s="21"/>
      <c r="F52" s="41"/>
      <c r="G52" s="41"/>
      <c r="H52" s="41"/>
      <c r="I52" s="41"/>
      <c r="J52" s="41"/>
      <c r="K52" s="41"/>
      <c r="L52" s="41"/>
      <c r="M52" s="41"/>
      <c r="N52" s="41"/>
      <c r="O52" s="41"/>
      <c r="P52" s="41"/>
      <c r="Q52" s="41"/>
    </row>
    <row r="53" ht="15.75" customHeight="1">
      <c r="A53" s="1"/>
      <c r="B53" s="41"/>
      <c r="C53" s="41"/>
      <c r="D53" s="41"/>
      <c r="E53" s="41"/>
      <c r="F53" s="41"/>
      <c r="G53" s="41"/>
      <c r="H53" s="41"/>
      <c r="I53" s="41"/>
      <c r="J53" s="41"/>
      <c r="K53" s="41"/>
      <c r="L53" s="41"/>
      <c r="M53" s="41"/>
      <c r="N53" s="41"/>
      <c r="O53" s="41"/>
      <c r="P53" s="41"/>
      <c r="Q53" s="41"/>
    </row>
    <row r="54" ht="15.75" customHeight="1">
      <c r="A54" s="2"/>
      <c r="B54" s="41"/>
      <c r="C54" s="41"/>
      <c r="D54" s="41"/>
      <c r="E54" s="41"/>
      <c r="F54" s="41"/>
      <c r="G54" s="41"/>
      <c r="H54" s="41"/>
      <c r="I54" s="41"/>
      <c r="J54" s="41"/>
      <c r="K54" s="41"/>
      <c r="L54" s="41"/>
      <c r="M54" s="41"/>
      <c r="N54" s="41"/>
      <c r="O54" s="41"/>
      <c r="P54" s="41"/>
      <c r="Q54" s="41"/>
    </row>
    <row r="55" ht="15.75" customHeight="1">
      <c r="A55" s="2"/>
      <c r="B55" s="41"/>
      <c r="C55" s="41"/>
      <c r="D55" s="41"/>
      <c r="E55" s="41"/>
      <c r="F55" s="41"/>
      <c r="G55" s="41"/>
      <c r="H55" s="41"/>
      <c r="I55" s="41"/>
      <c r="J55" s="41"/>
      <c r="K55" s="41"/>
      <c r="L55" s="41"/>
      <c r="M55" s="41"/>
      <c r="N55" s="41"/>
      <c r="O55" s="41"/>
      <c r="P55" s="41"/>
      <c r="Q55" s="41"/>
    </row>
    <row r="56" ht="15.75" customHeight="1">
      <c r="A56" s="2"/>
      <c r="B56" s="41"/>
      <c r="C56" s="41"/>
      <c r="D56" s="41"/>
      <c r="E56" s="41"/>
      <c r="F56" s="41"/>
      <c r="G56" s="41"/>
      <c r="H56" s="41"/>
      <c r="I56" s="41"/>
      <c r="J56" s="41"/>
      <c r="K56" s="41"/>
      <c r="L56" s="41"/>
      <c r="M56" s="41"/>
      <c r="N56" s="41"/>
      <c r="O56" s="41"/>
      <c r="P56" s="41"/>
      <c r="Q56" s="41"/>
    </row>
    <row r="57" ht="15.75" customHeight="1">
      <c r="A57" s="2"/>
      <c r="B57" s="41"/>
      <c r="C57" s="41"/>
      <c r="D57" s="41"/>
      <c r="E57" s="41"/>
      <c r="F57" s="41"/>
      <c r="G57" s="41"/>
      <c r="H57" s="41"/>
      <c r="I57" s="41"/>
      <c r="J57" s="41"/>
      <c r="K57" s="41"/>
      <c r="L57" s="41"/>
      <c r="M57" s="41"/>
      <c r="N57" s="41"/>
      <c r="O57" s="41"/>
      <c r="P57" s="41"/>
      <c r="Q57" s="41"/>
    </row>
    <row r="58" ht="15.75" customHeight="1">
      <c r="A58" s="2"/>
      <c r="B58" s="41"/>
      <c r="C58" s="41"/>
      <c r="D58" s="41"/>
      <c r="E58" s="41"/>
      <c r="F58" s="41"/>
      <c r="G58" s="41"/>
      <c r="H58" s="41"/>
      <c r="I58" s="41"/>
      <c r="J58" s="41"/>
      <c r="K58" s="41"/>
      <c r="L58" s="41"/>
      <c r="M58" s="41"/>
      <c r="N58" s="41"/>
      <c r="O58" s="41"/>
      <c r="P58" s="41"/>
      <c r="Q58" s="41"/>
    </row>
    <row r="59" ht="15.75" customHeight="1">
      <c r="A59" s="2"/>
      <c r="B59" s="41"/>
      <c r="C59" s="41"/>
      <c r="D59" s="41"/>
      <c r="E59" s="41"/>
      <c r="F59" s="41"/>
      <c r="G59" s="41"/>
      <c r="H59" s="41"/>
      <c r="I59" s="41"/>
      <c r="J59" s="41"/>
      <c r="K59" s="41"/>
      <c r="L59" s="41"/>
      <c r="M59" s="41"/>
      <c r="N59" s="41"/>
      <c r="O59" s="41"/>
      <c r="P59" s="41"/>
      <c r="Q59" s="41"/>
    </row>
    <row r="60" ht="15.75" customHeight="1">
      <c r="A60" s="2"/>
      <c r="B60" s="41"/>
      <c r="C60" s="41"/>
      <c r="D60" s="41"/>
      <c r="E60" s="41"/>
      <c r="F60" s="41"/>
      <c r="G60" s="41"/>
      <c r="H60" s="41"/>
      <c r="I60" s="41"/>
      <c r="J60" s="41"/>
      <c r="K60" s="41"/>
      <c r="L60" s="41"/>
      <c r="M60" s="41"/>
      <c r="N60" s="41"/>
      <c r="O60" s="41"/>
      <c r="P60" s="41"/>
      <c r="Q60" s="41"/>
    </row>
    <row r="61" ht="15.75" customHeight="1">
      <c r="A61" s="2"/>
      <c r="B61" s="41"/>
      <c r="C61" s="41"/>
      <c r="D61" s="41"/>
      <c r="E61" s="41"/>
      <c r="F61" s="41"/>
      <c r="G61" s="41"/>
      <c r="H61" s="41"/>
      <c r="I61" s="41"/>
      <c r="J61" s="41"/>
      <c r="K61" s="41"/>
      <c r="L61" s="41"/>
      <c r="M61" s="41"/>
      <c r="N61" s="41"/>
      <c r="O61" s="41"/>
      <c r="P61" s="41"/>
      <c r="Q61" s="41"/>
    </row>
    <row r="62" ht="15.75" customHeight="1">
      <c r="A62" s="2"/>
      <c r="B62" s="41"/>
      <c r="C62" s="41"/>
      <c r="D62" s="41"/>
      <c r="E62" s="41"/>
      <c r="F62" s="41"/>
      <c r="G62" s="41"/>
      <c r="H62" s="41"/>
      <c r="I62" s="41"/>
      <c r="J62" s="41"/>
      <c r="K62" s="41"/>
      <c r="L62" s="41"/>
      <c r="M62" s="41"/>
      <c r="N62" s="41"/>
      <c r="O62" s="41"/>
      <c r="P62" s="41"/>
      <c r="Q62" s="41"/>
    </row>
    <row r="63" ht="15.75" customHeight="1">
      <c r="A63" s="2"/>
      <c r="B63" s="41"/>
      <c r="C63" s="41"/>
      <c r="D63" s="41"/>
      <c r="E63" s="41"/>
      <c r="F63" s="41"/>
      <c r="G63" s="41"/>
      <c r="H63" s="41"/>
      <c r="I63" s="41"/>
      <c r="J63" s="41"/>
      <c r="K63" s="41"/>
      <c r="L63" s="41"/>
      <c r="M63" s="41"/>
      <c r="N63" s="41"/>
      <c r="O63" s="41"/>
      <c r="P63" s="41"/>
      <c r="Q63" s="41"/>
    </row>
    <row r="64" ht="15.75" customHeight="1">
      <c r="A64" s="2"/>
      <c r="B64" s="41"/>
      <c r="C64" s="41"/>
      <c r="D64" s="41"/>
      <c r="E64" s="41"/>
      <c r="F64" s="41"/>
      <c r="G64" s="41"/>
      <c r="H64" s="41"/>
      <c r="I64" s="41"/>
      <c r="J64" s="41"/>
      <c r="K64" s="41"/>
      <c r="L64" s="41"/>
      <c r="M64" s="41"/>
      <c r="N64" s="41"/>
      <c r="O64" s="41"/>
      <c r="P64" s="41"/>
      <c r="Q64" s="41"/>
    </row>
    <row r="65" ht="15.75" customHeight="1">
      <c r="A65" s="2"/>
      <c r="B65" s="41"/>
      <c r="C65" s="41"/>
      <c r="D65" s="41"/>
      <c r="E65" s="41"/>
      <c r="F65" s="41"/>
      <c r="G65" s="41"/>
      <c r="H65" s="41"/>
      <c r="I65" s="41"/>
      <c r="J65" s="41"/>
      <c r="K65" s="41"/>
      <c r="L65" s="41"/>
      <c r="M65" s="41"/>
      <c r="N65" s="41"/>
      <c r="O65" s="41"/>
      <c r="P65" s="41"/>
      <c r="Q65" s="41"/>
    </row>
    <row r="66" ht="15.75" customHeight="1">
      <c r="A66" s="2"/>
      <c r="B66" s="41"/>
      <c r="C66" s="41"/>
      <c r="D66" s="41"/>
      <c r="E66" s="41"/>
      <c r="F66" s="41"/>
      <c r="G66" s="41"/>
      <c r="H66" s="41"/>
      <c r="I66" s="41"/>
      <c r="J66" s="41"/>
      <c r="K66" s="41"/>
      <c r="L66" s="41"/>
      <c r="M66" s="41"/>
      <c r="N66" s="41"/>
      <c r="O66" s="41"/>
      <c r="P66" s="41"/>
      <c r="Q66" s="41"/>
    </row>
    <row r="67" ht="15.75" customHeight="1">
      <c r="A67" s="2"/>
      <c r="B67" s="41"/>
      <c r="C67" s="41"/>
      <c r="D67" s="41"/>
      <c r="E67" s="41"/>
      <c r="F67" s="41"/>
      <c r="G67" s="41"/>
      <c r="H67" s="41"/>
      <c r="I67" s="41"/>
      <c r="J67" s="41"/>
      <c r="K67" s="41"/>
      <c r="L67" s="41"/>
      <c r="M67" s="41"/>
      <c r="N67" s="41"/>
      <c r="O67" s="41"/>
      <c r="P67" s="41"/>
      <c r="Q67" s="41"/>
    </row>
    <row r="68" ht="15.75" customHeight="1">
      <c r="A68" s="2"/>
      <c r="B68" s="41"/>
      <c r="C68" s="41"/>
      <c r="D68" s="41"/>
      <c r="E68" s="41"/>
      <c r="F68" s="41"/>
      <c r="G68" s="41"/>
      <c r="H68" s="41"/>
      <c r="I68" s="41"/>
      <c r="J68" s="41"/>
      <c r="K68" s="41"/>
      <c r="L68" s="41"/>
      <c r="M68" s="41"/>
      <c r="N68" s="41"/>
      <c r="O68" s="41"/>
      <c r="P68" s="41"/>
      <c r="Q68" s="41"/>
    </row>
    <row r="69" ht="15.75" customHeight="1">
      <c r="A69" s="2"/>
      <c r="B69" s="41"/>
      <c r="C69" s="41"/>
      <c r="D69" s="41"/>
      <c r="E69" s="41"/>
      <c r="F69" s="41"/>
      <c r="G69" s="41"/>
      <c r="H69" s="41"/>
      <c r="I69" s="41"/>
      <c r="J69" s="41"/>
      <c r="K69" s="41"/>
      <c r="L69" s="41"/>
      <c r="M69" s="41"/>
      <c r="N69" s="41"/>
      <c r="O69" s="41"/>
      <c r="P69" s="41"/>
      <c r="Q69" s="41"/>
    </row>
    <row r="70" ht="15.75" customHeight="1">
      <c r="A70" s="2"/>
      <c r="B70" s="41"/>
      <c r="C70" s="41"/>
      <c r="D70" s="41"/>
      <c r="E70" s="41"/>
      <c r="F70" s="41"/>
      <c r="G70" s="41"/>
      <c r="H70" s="41"/>
      <c r="I70" s="41"/>
      <c r="J70" s="41"/>
      <c r="K70" s="41"/>
      <c r="L70" s="41"/>
      <c r="M70" s="41"/>
      <c r="N70" s="41"/>
      <c r="O70" s="41"/>
      <c r="P70" s="41"/>
      <c r="Q70" s="41"/>
    </row>
    <row r="71" ht="15.75" customHeight="1">
      <c r="A71" s="2"/>
      <c r="B71" s="41"/>
      <c r="C71" s="41"/>
      <c r="D71" s="41"/>
      <c r="E71" s="41"/>
      <c r="F71" s="41"/>
      <c r="G71" s="41"/>
      <c r="H71" s="41"/>
      <c r="I71" s="41"/>
      <c r="J71" s="41"/>
      <c r="K71" s="41"/>
      <c r="L71" s="41"/>
      <c r="M71" s="41"/>
      <c r="N71" s="41"/>
      <c r="O71" s="41"/>
      <c r="P71" s="41"/>
      <c r="Q71" s="41"/>
    </row>
    <row r="72" ht="15.75" customHeight="1">
      <c r="A72" s="2"/>
      <c r="B72" s="41"/>
      <c r="C72" s="41"/>
      <c r="D72" s="41"/>
      <c r="E72" s="41"/>
      <c r="F72" s="41"/>
      <c r="G72" s="41"/>
      <c r="H72" s="41"/>
      <c r="I72" s="41"/>
      <c r="J72" s="41"/>
      <c r="K72" s="41"/>
      <c r="L72" s="41"/>
      <c r="M72" s="41"/>
      <c r="N72" s="41"/>
      <c r="O72" s="41"/>
      <c r="P72" s="41"/>
      <c r="Q72" s="41"/>
    </row>
    <row r="73" ht="15.75" customHeight="1">
      <c r="A73" s="2"/>
      <c r="B73" s="41"/>
      <c r="C73" s="41"/>
      <c r="D73" s="41"/>
      <c r="E73" s="41"/>
      <c r="F73" s="41"/>
      <c r="G73" s="41"/>
      <c r="H73" s="41"/>
      <c r="I73" s="41"/>
      <c r="J73" s="41"/>
      <c r="K73" s="41"/>
      <c r="L73" s="41"/>
      <c r="M73" s="41"/>
      <c r="N73" s="41"/>
      <c r="O73" s="41"/>
      <c r="P73" s="41"/>
      <c r="Q73" s="41"/>
    </row>
    <row r="74" ht="15.75" customHeight="1">
      <c r="A74" s="2"/>
      <c r="B74" s="41"/>
      <c r="C74" s="41"/>
      <c r="D74" s="41"/>
      <c r="E74" s="41"/>
      <c r="F74" s="41"/>
      <c r="G74" s="41"/>
      <c r="H74" s="41"/>
      <c r="I74" s="41"/>
      <c r="J74" s="41"/>
      <c r="K74" s="41"/>
      <c r="L74" s="41"/>
      <c r="M74" s="41"/>
      <c r="N74" s="41"/>
      <c r="O74" s="41"/>
      <c r="P74" s="41"/>
      <c r="Q74" s="41"/>
    </row>
  </sheetData>
  <mergeCells count="1">
    <mergeCell ref="B1:O1"/>
  </mergeCell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3.71"/>
    <col customWidth="1" min="2" max="2" width="11.43"/>
    <col customWidth="1" min="3" max="3" width="8.14"/>
    <col customWidth="1" min="4" max="4" width="9.86"/>
    <col customWidth="1" min="5" max="5" width="12.71"/>
    <col customWidth="1" min="6" max="6" width="10.57"/>
    <col customWidth="1" min="7" max="7" width="10.29"/>
    <col customWidth="1" min="8" max="8" width="12.86"/>
    <col customWidth="1" min="9" max="9" width="8.86"/>
    <col customWidth="1" min="10" max="10" width="17.57"/>
    <col customWidth="1" min="11" max="11" width="11.14"/>
    <col customWidth="1" min="12" max="13" width="8.86"/>
    <col customWidth="1" min="14" max="14" width="8.0"/>
    <col customWidth="1" min="15" max="15" width="12.14"/>
    <col customWidth="1" min="16" max="16" width="11.29"/>
    <col customWidth="1" min="17" max="17" width="8.0"/>
    <col customWidth="1" min="18" max="18" width="15.29"/>
    <col customWidth="1" min="19" max="19" width="14.43"/>
    <col customWidth="1" min="20" max="25" width="8.0"/>
  </cols>
  <sheetData>
    <row r="1" ht="18.0" customHeight="1">
      <c r="A1" s="5"/>
      <c r="B1" s="300" t="s">
        <v>254</v>
      </c>
      <c r="P1" s="72"/>
      <c r="Q1" s="72"/>
      <c r="R1" s="72"/>
      <c r="S1" s="72"/>
      <c r="T1" s="72"/>
      <c r="U1" s="72"/>
      <c r="V1" s="72"/>
      <c r="W1" s="72"/>
      <c r="X1" s="72"/>
      <c r="Y1" s="72"/>
    </row>
    <row r="2" ht="15.75" customHeight="1">
      <c r="A2" s="303"/>
      <c r="B2" s="304">
        <v>1984.0</v>
      </c>
      <c r="C2" s="304">
        <v>1988.0</v>
      </c>
      <c r="D2" s="304">
        <v>1990.0</v>
      </c>
      <c r="E2" s="304">
        <v>1992.0</v>
      </c>
      <c r="F2" s="304">
        <v>1996.0</v>
      </c>
      <c r="G2" s="304">
        <v>1998.0</v>
      </c>
      <c r="H2" s="304">
        <v>2000.0</v>
      </c>
      <c r="I2" s="304">
        <v>2004.0</v>
      </c>
      <c r="J2" s="304">
        <v>2008.0</v>
      </c>
      <c r="K2" s="304">
        <v>2010.0</v>
      </c>
      <c r="L2" s="304">
        <v>2011.0</v>
      </c>
      <c r="M2" s="304">
        <v>2012.0</v>
      </c>
      <c r="N2" s="304">
        <v>2013.0</v>
      </c>
      <c r="O2" s="306">
        <v>2014.0</v>
      </c>
      <c r="P2" s="307">
        <v>2015.0</v>
      </c>
      <c r="Q2" s="306"/>
      <c r="R2" s="307"/>
      <c r="S2" s="307"/>
      <c r="T2" s="306"/>
      <c r="U2" s="306"/>
      <c r="V2" s="306"/>
      <c r="W2" s="306"/>
      <c r="X2" s="306"/>
      <c r="Y2" s="306"/>
    </row>
    <row r="3" ht="15.75" customHeight="1">
      <c r="A3" s="118" t="s">
        <v>255</v>
      </c>
      <c r="B3" s="119"/>
      <c r="C3" s="119"/>
      <c r="D3" s="119"/>
      <c r="E3" s="21"/>
      <c r="F3" s="119"/>
      <c r="G3" s="21"/>
      <c r="H3" s="309"/>
      <c r="I3" s="21"/>
      <c r="J3" s="21">
        <v>51.7</v>
      </c>
      <c r="K3" s="21">
        <v>59.2</v>
      </c>
      <c r="L3" s="21">
        <v>984.3</v>
      </c>
      <c r="M3" s="21">
        <v>1054.3</v>
      </c>
      <c r="N3" s="49">
        <v>1371.4</v>
      </c>
      <c r="O3" s="49">
        <v>1736.2</v>
      </c>
      <c r="P3" s="49">
        <v>1491.7</v>
      </c>
      <c r="Q3" s="147"/>
      <c r="R3" s="147"/>
      <c r="S3" s="49"/>
      <c r="T3" s="147"/>
      <c r="U3" s="311"/>
      <c r="V3" s="311"/>
      <c r="W3" s="311"/>
      <c r="X3" s="311"/>
      <c r="Y3" s="311"/>
    </row>
    <row r="4" ht="15.75" customHeight="1">
      <c r="A4" s="118" t="s">
        <v>256</v>
      </c>
      <c r="B4" s="21"/>
      <c r="C4" s="21">
        <v>20.1</v>
      </c>
      <c r="D4" s="119">
        <v>78.5</v>
      </c>
      <c r="E4" s="119">
        <v>88.9</v>
      </c>
      <c r="F4" s="119">
        <v>110.1</v>
      </c>
      <c r="G4" s="119">
        <v>131.3</v>
      </c>
      <c r="H4" s="21">
        <v>207.7</v>
      </c>
      <c r="I4" s="21">
        <v>370.8</v>
      </c>
      <c r="J4" s="21">
        <v>490.9</v>
      </c>
      <c r="K4" s="21">
        <f>527.9-4.2</f>
        <v>523.7</v>
      </c>
      <c r="L4" s="21">
        <f>557.9-4</f>
        <v>553.9</v>
      </c>
      <c r="M4" s="21">
        <v>561.6</v>
      </c>
      <c r="N4" s="21" t="s">
        <v>3</v>
      </c>
      <c r="O4" s="41"/>
      <c r="P4" s="41"/>
      <c r="Q4" s="147"/>
      <c r="R4" s="147"/>
      <c r="S4" s="147"/>
      <c r="T4" s="147"/>
      <c r="U4" s="41"/>
      <c r="V4" s="41"/>
      <c r="W4" s="41"/>
      <c r="X4" s="41"/>
      <c r="Y4" s="41"/>
    </row>
    <row r="5" ht="15.75" customHeight="1">
      <c r="A5" s="118" t="s">
        <v>258</v>
      </c>
      <c r="B5" s="119"/>
      <c r="C5" s="119"/>
      <c r="D5" s="119"/>
      <c r="E5" s="21"/>
      <c r="F5" s="119"/>
      <c r="G5" s="21"/>
      <c r="H5" s="21"/>
      <c r="I5" s="21"/>
      <c r="J5" s="21">
        <v>675.7</v>
      </c>
      <c r="K5" s="21">
        <v>758.2</v>
      </c>
      <c r="L5" s="21" t="s">
        <v>3</v>
      </c>
      <c r="M5" s="21"/>
      <c r="N5" s="21"/>
      <c r="O5" s="41"/>
      <c r="P5" s="41"/>
      <c r="Q5" s="41"/>
      <c r="R5" s="41"/>
      <c r="S5" s="41"/>
      <c r="T5" s="41"/>
      <c r="U5" s="41"/>
      <c r="V5" s="41"/>
      <c r="W5" s="41"/>
      <c r="X5" s="41"/>
      <c r="Y5" s="41"/>
    </row>
    <row r="6" ht="15.75" customHeight="1">
      <c r="A6" s="12" t="s">
        <v>259</v>
      </c>
      <c r="B6" s="119"/>
      <c r="C6" s="119"/>
      <c r="D6" s="21"/>
      <c r="E6" s="119"/>
      <c r="F6" s="119"/>
      <c r="G6" s="21"/>
      <c r="H6" s="21">
        <v>12.3</v>
      </c>
      <c r="I6" s="21">
        <v>297.9</v>
      </c>
      <c r="J6" s="21" t="s">
        <v>260</v>
      </c>
      <c r="K6" s="21"/>
      <c r="L6" s="21"/>
      <c r="M6" s="21"/>
      <c r="N6" s="21"/>
      <c r="O6" s="41"/>
      <c r="P6" s="41"/>
      <c r="Q6" s="41"/>
      <c r="R6" s="41"/>
      <c r="S6" s="41"/>
      <c r="T6" s="41"/>
      <c r="U6" s="41"/>
      <c r="V6" s="41"/>
      <c r="W6" s="41"/>
      <c r="X6" s="41"/>
      <c r="Y6" s="41"/>
    </row>
    <row r="7" ht="15.75" customHeight="1">
      <c r="A7" s="12" t="s">
        <v>261</v>
      </c>
      <c r="B7" s="119"/>
      <c r="C7" s="119">
        <v>5.0</v>
      </c>
      <c r="D7" s="119">
        <v>12.0</v>
      </c>
      <c r="E7" s="21">
        <v>15.9</v>
      </c>
      <c r="F7" s="119">
        <v>42.9</v>
      </c>
      <c r="G7" s="21">
        <v>62.0</v>
      </c>
      <c r="H7" s="21">
        <v>98.4</v>
      </c>
      <c r="I7" s="21">
        <v>184.9</v>
      </c>
      <c r="J7" s="21" t="s">
        <v>262</v>
      </c>
      <c r="K7" s="21"/>
      <c r="L7" s="21"/>
      <c r="M7" s="21"/>
      <c r="N7" s="21"/>
      <c r="O7" s="41"/>
      <c r="P7" s="41"/>
      <c r="Q7" s="41"/>
      <c r="R7" s="41"/>
      <c r="S7" s="41"/>
      <c r="T7" s="41"/>
      <c r="U7" s="41"/>
      <c r="V7" s="41"/>
      <c r="W7" s="41"/>
      <c r="X7" s="41"/>
      <c r="Y7" s="41"/>
    </row>
    <row r="8" ht="15.75" customHeight="1">
      <c r="A8" s="118" t="s">
        <v>263</v>
      </c>
      <c r="B8" s="119"/>
      <c r="C8" s="119"/>
      <c r="D8" s="119"/>
      <c r="E8" s="21"/>
      <c r="F8" s="119"/>
      <c r="G8" s="21">
        <v>80.2</v>
      </c>
      <c r="H8" s="21">
        <v>118.0</v>
      </c>
      <c r="I8" s="21" t="s">
        <v>264</v>
      </c>
      <c r="J8" s="21"/>
      <c r="K8" s="21"/>
      <c r="L8" s="21"/>
      <c r="M8" s="21"/>
      <c r="N8" s="21"/>
      <c r="O8" s="41"/>
      <c r="P8" s="41"/>
      <c r="Q8" s="41"/>
      <c r="R8" s="41"/>
      <c r="S8" s="41"/>
      <c r="T8" s="41"/>
      <c r="U8" s="41"/>
      <c r="V8" s="41"/>
      <c r="W8" s="41"/>
      <c r="X8" s="41"/>
      <c r="Y8" s="41"/>
    </row>
    <row r="9" ht="15.75" customHeight="1">
      <c r="A9" s="118" t="s">
        <v>265</v>
      </c>
      <c r="B9" s="119"/>
      <c r="C9" s="119">
        <v>31.1</v>
      </c>
      <c r="D9" s="119">
        <v>77.9</v>
      </c>
      <c r="E9" s="21">
        <v>95.1</v>
      </c>
      <c r="F9" s="119">
        <v>203.6</v>
      </c>
      <c r="G9" s="21">
        <v>236.9</v>
      </c>
      <c r="H9" s="21" t="s">
        <v>266</v>
      </c>
      <c r="I9" s="21"/>
      <c r="J9" s="21"/>
      <c r="K9" s="21"/>
      <c r="L9" s="21"/>
      <c r="M9" s="21"/>
      <c r="N9" s="21"/>
      <c r="O9" s="41"/>
      <c r="P9" s="41"/>
      <c r="Q9" s="41"/>
      <c r="R9" s="41"/>
      <c r="S9" s="41"/>
      <c r="T9" s="41"/>
      <c r="U9" s="41"/>
      <c r="V9" s="41"/>
      <c r="W9" s="41"/>
      <c r="X9" s="41"/>
      <c r="Y9" s="41"/>
    </row>
    <row r="10" ht="15.75" customHeight="1">
      <c r="A10" s="12" t="s">
        <v>267</v>
      </c>
      <c r="B10" s="119"/>
      <c r="C10" s="119"/>
      <c r="D10" s="119"/>
      <c r="E10" s="21"/>
      <c r="F10" s="21">
        <f t="shared" ref="F10:N10" si="1">SUM(F11:F12)</f>
        <v>24.6</v>
      </c>
      <c r="G10" s="21">
        <f t="shared" si="1"/>
        <v>79.4</v>
      </c>
      <c r="H10" s="21">
        <f t="shared" si="1"/>
        <v>143</v>
      </c>
      <c r="I10" s="21">
        <f t="shared" si="1"/>
        <v>328.6</v>
      </c>
      <c r="J10" s="21">
        <f t="shared" si="1"/>
        <v>447.86845</v>
      </c>
      <c r="K10" s="21">
        <f t="shared" si="1"/>
        <v>952.77295</v>
      </c>
      <c r="L10" s="21">
        <f t="shared" si="1"/>
        <v>1039.99507</v>
      </c>
      <c r="M10" s="21">
        <f t="shared" si="1"/>
        <v>1042.77295</v>
      </c>
      <c r="N10" s="21">
        <f t="shared" si="1"/>
        <v>1065.2012</v>
      </c>
      <c r="O10" s="41">
        <f t="shared" ref="O10:P10" si="2">O11+O12</f>
        <v>1117.8</v>
      </c>
      <c r="P10" s="41">
        <f t="shared" si="2"/>
        <v>1062.8</v>
      </c>
      <c r="Q10" s="41"/>
      <c r="R10" s="41"/>
      <c r="S10" s="41"/>
      <c r="T10" s="41"/>
      <c r="U10" s="41"/>
      <c r="V10" s="41"/>
      <c r="W10" s="41"/>
      <c r="X10" s="41"/>
      <c r="Y10" s="41"/>
    </row>
    <row r="11" ht="15.75" customHeight="1">
      <c r="A11" s="321" t="s">
        <v>270</v>
      </c>
      <c r="B11" s="260"/>
      <c r="C11" s="260"/>
      <c r="D11" s="260"/>
      <c r="E11" s="260"/>
      <c r="F11" s="260"/>
      <c r="G11" s="260"/>
      <c r="H11" s="260"/>
      <c r="I11" s="260">
        <v>16.7</v>
      </c>
      <c r="J11" s="260">
        <v>62.0</v>
      </c>
      <c r="K11" s="260">
        <v>482.7</v>
      </c>
      <c r="L11" s="260">
        <v>540.0</v>
      </c>
      <c r="M11" s="260">
        <v>547.4</v>
      </c>
      <c r="N11" s="260">
        <v>544.0</v>
      </c>
      <c r="O11" s="16">
        <v>582.9</v>
      </c>
      <c r="P11" s="224">
        <v>559.5</v>
      </c>
      <c r="Q11" s="225"/>
      <c r="R11" s="225"/>
      <c r="S11" s="224"/>
      <c r="T11" s="225"/>
      <c r="U11" s="225"/>
      <c r="V11" s="225"/>
      <c r="W11" s="225"/>
      <c r="X11" s="225"/>
      <c r="Y11" s="225"/>
    </row>
    <row r="12" ht="15.75" customHeight="1">
      <c r="A12" s="321" t="s">
        <v>271</v>
      </c>
      <c r="B12" s="260"/>
      <c r="C12" s="260"/>
      <c r="D12" s="260"/>
      <c r="E12" s="260"/>
      <c r="F12" s="260">
        <v>24.6</v>
      </c>
      <c r="G12" s="260">
        <v>79.4</v>
      </c>
      <c r="H12" s="260">
        <v>143.0</v>
      </c>
      <c r="I12" s="260">
        <v>311.90000000000003</v>
      </c>
      <c r="J12" s="260">
        <v>385.86845</v>
      </c>
      <c r="K12" s="260">
        <v>470.07295</v>
      </c>
      <c r="L12" s="260">
        <v>499.99507</v>
      </c>
      <c r="M12" s="260">
        <v>495.37295</v>
      </c>
      <c r="N12" s="260">
        <v>521.2012</v>
      </c>
      <c r="O12" s="224">
        <v>534.9</v>
      </c>
      <c r="P12" s="224">
        <v>503.3</v>
      </c>
      <c r="Q12" s="225"/>
      <c r="R12" s="225"/>
      <c r="S12" s="224"/>
      <c r="T12" s="225"/>
      <c r="U12" s="225"/>
      <c r="V12" s="225"/>
      <c r="W12" s="225"/>
      <c r="X12" s="225"/>
      <c r="Y12" s="225"/>
    </row>
    <row r="13" ht="15.75" customHeight="1">
      <c r="A13" s="12" t="s">
        <v>272</v>
      </c>
      <c r="B13" s="119"/>
      <c r="C13" s="119"/>
      <c r="D13" s="119"/>
      <c r="E13" s="21"/>
      <c r="F13" s="21"/>
      <c r="G13" s="21">
        <v>3.4</v>
      </c>
      <c r="H13" s="119">
        <v>17.3</v>
      </c>
      <c r="I13" s="21">
        <v>40.7</v>
      </c>
      <c r="J13" s="21">
        <v>476.7</v>
      </c>
      <c r="K13" s="21" t="s">
        <v>24</v>
      </c>
      <c r="L13" s="21"/>
      <c r="M13" s="21"/>
      <c r="N13" s="21"/>
      <c r="O13" s="41"/>
      <c r="P13" s="41"/>
      <c r="Q13" s="41"/>
      <c r="R13" s="41"/>
      <c r="S13" s="41"/>
      <c r="T13" s="41"/>
      <c r="U13" s="41"/>
      <c r="V13" s="41"/>
      <c r="W13" s="41"/>
      <c r="X13" s="41"/>
      <c r="Y13" s="41"/>
    </row>
    <row r="14" ht="15.75" customHeight="1">
      <c r="A14" s="12" t="s">
        <v>273</v>
      </c>
      <c r="B14" s="119"/>
      <c r="C14" s="119"/>
      <c r="D14" s="119"/>
      <c r="E14" s="119"/>
      <c r="F14" s="119">
        <v>18.0</v>
      </c>
      <c r="G14" s="21">
        <v>77.2</v>
      </c>
      <c r="H14" s="21">
        <v>101.3</v>
      </c>
      <c r="I14" s="21">
        <v>239.1</v>
      </c>
      <c r="J14" s="21" t="s">
        <v>274</v>
      </c>
      <c r="K14" s="21"/>
      <c r="L14" s="21"/>
      <c r="M14" s="21"/>
      <c r="N14" s="21"/>
      <c r="O14" s="41"/>
      <c r="P14" s="41"/>
      <c r="Q14" s="41"/>
      <c r="R14" s="41"/>
      <c r="S14" s="41"/>
      <c r="T14" s="41"/>
      <c r="U14" s="41"/>
      <c r="V14" s="41"/>
      <c r="W14" s="41"/>
      <c r="X14" s="41"/>
      <c r="Y14" s="41"/>
    </row>
    <row r="15" ht="15.75" customHeight="1">
      <c r="A15" s="12" t="s">
        <v>275</v>
      </c>
      <c r="B15" s="119"/>
      <c r="C15" s="119"/>
      <c r="D15" s="119">
        <v>6.9</v>
      </c>
      <c r="E15" s="21">
        <v>29.3</v>
      </c>
      <c r="F15" s="119">
        <v>31.8</v>
      </c>
      <c r="G15" s="21">
        <v>54.3</v>
      </c>
      <c r="H15" s="21" t="s">
        <v>276</v>
      </c>
      <c r="I15" s="21"/>
      <c r="J15" s="21"/>
      <c r="K15" s="21"/>
      <c r="L15" s="21"/>
      <c r="M15" s="21"/>
      <c r="N15" s="21"/>
      <c r="O15" s="41"/>
      <c r="P15" s="41"/>
      <c r="Q15" s="41"/>
      <c r="R15" s="41"/>
      <c r="S15" s="41"/>
      <c r="T15" s="41"/>
      <c r="U15" s="41"/>
      <c r="V15" s="41"/>
      <c r="W15" s="41"/>
      <c r="X15" s="41"/>
      <c r="Y15" s="41"/>
    </row>
    <row r="16" ht="15.75" customHeight="1">
      <c r="A16" s="12" t="s">
        <v>277</v>
      </c>
      <c r="B16" s="119"/>
      <c r="C16" s="119"/>
      <c r="D16" s="119">
        <v>7.5</v>
      </c>
      <c r="E16" s="21">
        <v>8.9</v>
      </c>
      <c r="F16" s="119">
        <v>34.7</v>
      </c>
      <c r="G16" s="21" t="s">
        <v>278</v>
      </c>
      <c r="H16" s="21"/>
      <c r="I16" s="21"/>
      <c r="J16" s="21"/>
      <c r="K16" s="21"/>
      <c r="L16" s="21"/>
      <c r="M16" s="21"/>
      <c r="N16" s="21"/>
      <c r="O16" s="41"/>
      <c r="P16" s="41"/>
      <c r="Q16" s="41"/>
      <c r="R16" s="41"/>
      <c r="S16" s="41"/>
      <c r="T16" s="41"/>
      <c r="U16" s="41"/>
      <c r="V16" s="41"/>
      <c r="W16" s="41"/>
      <c r="X16" s="41"/>
      <c r="Y16" s="41"/>
    </row>
    <row r="17" ht="15.75" customHeight="1">
      <c r="A17" s="12" t="s">
        <v>279</v>
      </c>
      <c r="B17" s="119"/>
      <c r="C17" s="119">
        <v>18.7</v>
      </c>
      <c r="D17" s="119">
        <v>19.1</v>
      </c>
      <c r="E17" s="21" t="s">
        <v>280</v>
      </c>
      <c r="F17" s="119"/>
      <c r="G17" s="21"/>
      <c r="H17" s="21"/>
      <c r="I17" s="21"/>
      <c r="J17" s="21"/>
      <c r="K17" s="21"/>
      <c r="L17" s="21"/>
      <c r="M17" s="21"/>
      <c r="N17" s="21"/>
      <c r="O17" s="41"/>
      <c r="P17" s="41"/>
      <c r="Q17" s="41"/>
      <c r="R17" s="41"/>
      <c r="S17" s="41"/>
      <c r="T17" s="41"/>
      <c r="U17" s="41"/>
      <c r="V17" s="41"/>
      <c r="W17" s="41"/>
      <c r="X17" s="41"/>
      <c r="Y17" s="41"/>
    </row>
    <row r="18" ht="15.75" customHeight="1">
      <c r="A18" s="12" t="s">
        <v>281</v>
      </c>
      <c r="B18" s="119"/>
      <c r="C18" s="119">
        <v>43.3</v>
      </c>
      <c r="D18" s="119">
        <f>(C18+E18)/2</f>
        <v>45.6</v>
      </c>
      <c r="E18" s="21">
        <v>47.9</v>
      </c>
      <c r="F18" s="21">
        <v>19.8</v>
      </c>
      <c r="G18" s="21">
        <v>26.0</v>
      </c>
      <c r="H18" s="21">
        <v>74.9</v>
      </c>
      <c r="I18" s="21">
        <v>109.9</v>
      </c>
      <c r="J18" s="21">
        <v>278.2</v>
      </c>
      <c r="K18" s="21">
        <v>359.2</v>
      </c>
      <c r="L18" s="21">
        <v>420.8</v>
      </c>
      <c r="M18" s="21">
        <v>452.7</v>
      </c>
      <c r="N18" s="49">
        <v>470.0</v>
      </c>
      <c r="O18" s="46">
        <v>516.4</v>
      </c>
      <c r="P18" s="16">
        <v>582.2</v>
      </c>
      <c r="Q18" s="41"/>
      <c r="R18" s="41"/>
      <c r="S18" s="46"/>
      <c r="T18" s="41"/>
      <c r="U18" s="41"/>
      <c r="V18" s="41"/>
      <c r="W18" s="41"/>
      <c r="X18" s="41"/>
      <c r="Y18" s="41"/>
    </row>
    <row r="19" ht="15.75" customHeight="1">
      <c r="A19" s="12" t="s">
        <v>282</v>
      </c>
      <c r="B19" s="119"/>
      <c r="C19" s="119"/>
      <c r="D19" s="119">
        <v>24.6</v>
      </c>
      <c r="E19" s="21">
        <v>29.6</v>
      </c>
      <c r="F19" s="21">
        <v>56.6</v>
      </c>
      <c r="G19" s="21">
        <v>87.4</v>
      </c>
      <c r="H19" s="21">
        <v>97.0</v>
      </c>
      <c r="I19" s="21">
        <v>123.0</v>
      </c>
      <c r="J19" s="21">
        <v>143.5</v>
      </c>
      <c r="K19" s="21">
        <v>166.7</v>
      </c>
      <c r="L19" s="21">
        <v>159.5</v>
      </c>
      <c r="M19" s="21">
        <v>167.8</v>
      </c>
      <c r="N19" s="21">
        <v>160.9</v>
      </c>
      <c r="O19" s="46">
        <v>172.9</v>
      </c>
      <c r="P19" s="16">
        <v>167.5</v>
      </c>
      <c r="Q19" s="41"/>
      <c r="R19" s="41"/>
      <c r="S19" s="46"/>
      <c r="T19" s="41"/>
      <c r="U19" s="41"/>
      <c r="V19" s="41"/>
      <c r="W19" s="41"/>
      <c r="X19" s="41"/>
      <c r="Y19" s="41"/>
    </row>
    <row r="20" ht="15.75" customHeight="1">
      <c r="A20" s="12" t="s">
        <v>283</v>
      </c>
      <c r="B20" s="119"/>
      <c r="C20" s="119"/>
      <c r="D20" s="119"/>
      <c r="E20" s="119"/>
      <c r="F20" s="119"/>
      <c r="G20" s="21">
        <v>6.2</v>
      </c>
      <c r="H20" s="21">
        <v>8.9</v>
      </c>
      <c r="I20" s="21">
        <v>26.6</v>
      </c>
      <c r="J20" s="21">
        <v>56.6</v>
      </c>
      <c r="K20" s="21">
        <v>92.7</v>
      </c>
      <c r="L20" s="21">
        <v>113.0</v>
      </c>
      <c r="M20" s="49">
        <v>153.1</v>
      </c>
      <c r="N20" s="49">
        <v>158.7</v>
      </c>
      <c r="O20" s="46">
        <v>164.0</v>
      </c>
      <c r="P20" s="16">
        <v>281.3</v>
      </c>
      <c r="Q20" s="41"/>
      <c r="R20" s="41"/>
      <c r="S20" s="46"/>
      <c r="T20" s="41"/>
      <c r="U20" s="41"/>
      <c r="V20" s="41"/>
      <c r="W20" s="41"/>
      <c r="X20" s="41"/>
      <c r="Y20" s="41"/>
    </row>
    <row r="21" ht="15.75" customHeight="1">
      <c r="A21" s="12" t="s">
        <v>284</v>
      </c>
      <c r="B21" s="119"/>
      <c r="C21" s="119"/>
      <c r="D21" s="119"/>
      <c r="E21" s="21"/>
      <c r="F21" s="119"/>
      <c r="G21" s="21"/>
      <c r="H21" s="21"/>
      <c r="I21" s="21">
        <v>7.4</v>
      </c>
      <c r="J21" s="21" t="s">
        <v>285</v>
      </c>
      <c r="K21" s="21"/>
      <c r="L21" s="21"/>
      <c r="M21" s="21"/>
      <c r="N21" s="21"/>
      <c r="O21" s="41"/>
      <c r="P21" s="41"/>
      <c r="Q21" s="41"/>
      <c r="R21" s="41"/>
      <c r="S21" s="41"/>
      <c r="T21" s="41"/>
      <c r="U21" s="41"/>
      <c r="V21" s="41"/>
      <c r="W21" s="41"/>
      <c r="X21" s="41"/>
      <c r="Y21" s="41"/>
    </row>
    <row r="22" ht="15.75" customHeight="1">
      <c r="A22" s="12" t="s">
        <v>286</v>
      </c>
      <c r="B22" s="119"/>
      <c r="C22" s="119"/>
      <c r="D22" s="119"/>
      <c r="E22" s="21"/>
      <c r="F22" s="119">
        <v>27.1</v>
      </c>
      <c r="G22" s="21">
        <v>34.3</v>
      </c>
      <c r="H22" s="21" t="s">
        <v>215</v>
      </c>
      <c r="I22" s="21"/>
      <c r="J22" s="21"/>
      <c r="K22" s="21"/>
      <c r="L22" s="21"/>
      <c r="M22" s="21"/>
      <c r="N22" s="21"/>
      <c r="O22" s="41"/>
      <c r="P22" s="41"/>
      <c r="Q22" s="41"/>
      <c r="R22" s="41"/>
      <c r="S22" s="41"/>
      <c r="T22" s="41"/>
      <c r="U22" s="41"/>
      <c r="V22" s="41"/>
      <c r="W22" s="41"/>
      <c r="X22" s="41"/>
      <c r="Y22" s="41"/>
    </row>
    <row r="23" ht="15.75" customHeight="1">
      <c r="A23" s="328" t="s">
        <v>288</v>
      </c>
      <c r="B23" s="329"/>
      <c r="C23" s="329"/>
      <c r="D23" s="329"/>
      <c r="E23" s="329"/>
      <c r="F23" s="329"/>
      <c r="G23" s="330"/>
      <c r="H23" s="330"/>
      <c r="I23" s="330"/>
      <c r="J23" s="330"/>
      <c r="K23" s="330"/>
      <c r="L23" s="330"/>
      <c r="M23" s="330"/>
      <c r="N23" s="332">
        <v>76.5</v>
      </c>
      <c r="O23" s="333">
        <v>81.2</v>
      </c>
      <c r="P23" s="333">
        <v>76.4</v>
      </c>
      <c r="Q23" s="334"/>
      <c r="R23" s="333"/>
      <c r="S23" s="335"/>
      <c r="T23" s="334"/>
      <c r="U23" s="334"/>
      <c r="V23" s="334"/>
      <c r="W23" s="334"/>
      <c r="X23" s="334"/>
      <c r="Y23" s="334"/>
    </row>
    <row r="24" ht="15.75" customHeight="1">
      <c r="A24" s="12" t="s">
        <v>292</v>
      </c>
      <c r="B24" s="119"/>
      <c r="C24" s="119"/>
      <c r="D24" s="119">
        <v>14.4</v>
      </c>
      <c r="E24" s="119">
        <v>17.8</v>
      </c>
      <c r="F24" s="119">
        <v>24.7</v>
      </c>
      <c r="G24" s="119">
        <v>28.4</v>
      </c>
      <c r="H24" s="119">
        <v>32.2</v>
      </c>
      <c r="I24" s="21">
        <v>39.3</v>
      </c>
      <c r="J24" s="21">
        <v>49.3</v>
      </c>
      <c r="K24" s="21">
        <v>47.0</v>
      </c>
      <c r="L24" s="21">
        <v>49.1</v>
      </c>
      <c r="M24" s="21">
        <v>50.4</v>
      </c>
      <c r="N24" s="21">
        <v>50.8</v>
      </c>
      <c r="O24" s="46">
        <v>47.5</v>
      </c>
      <c r="P24" s="46">
        <v>42.7</v>
      </c>
      <c r="Q24" s="41"/>
      <c r="R24" s="41"/>
      <c r="S24" s="41"/>
      <c r="T24" s="41"/>
      <c r="U24" s="41"/>
      <c r="V24" s="41"/>
      <c r="W24" s="41"/>
      <c r="X24" s="41"/>
      <c r="Y24" s="41"/>
    </row>
    <row r="25" ht="15.75" customHeight="1">
      <c r="A25" s="12" t="s">
        <v>295</v>
      </c>
      <c r="B25" s="119"/>
      <c r="C25" s="119">
        <v>2.2</v>
      </c>
      <c r="D25" s="119">
        <v>3.9</v>
      </c>
      <c r="E25" s="119">
        <v>3.7</v>
      </c>
      <c r="F25" s="119">
        <v>15.1</v>
      </c>
      <c r="G25" s="119">
        <v>19.1</v>
      </c>
      <c r="H25" s="119">
        <v>22.1</v>
      </c>
      <c r="I25" s="21">
        <v>24.6</v>
      </c>
      <c r="J25" s="21">
        <v>28.8</v>
      </c>
      <c r="K25" s="21">
        <v>35.2</v>
      </c>
      <c r="L25" s="21">
        <v>35.7</v>
      </c>
      <c r="M25" s="21">
        <v>36.0</v>
      </c>
      <c r="N25" s="49">
        <v>32.9</v>
      </c>
      <c r="O25" s="16">
        <v>31.1</v>
      </c>
      <c r="P25" s="46">
        <v>29.9</v>
      </c>
      <c r="Q25" s="41"/>
      <c r="R25" s="41"/>
      <c r="S25" s="41"/>
      <c r="T25" s="41"/>
      <c r="U25" s="41"/>
      <c r="V25" s="41"/>
      <c r="W25" s="41"/>
      <c r="X25" s="41"/>
      <c r="Y25" s="41"/>
    </row>
    <row r="26" ht="15.75" customHeight="1">
      <c r="A26" s="12" t="s">
        <v>297</v>
      </c>
      <c r="B26" s="119"/>
      <c r="C26" s="119"/>
      <c r="D26" s="119"/>
      <c r="E26" s="119"/>
      <c r="F26" s="119"/>
      <c r="G26" s="119"/>
      <c r="H26" s="119"/>
      <c r="I26" s="21"/>
      <c r="J26" s="21"/>
      <c r="K26" s="21">
        <v>22.8</v>
      </c>
      <c r="L26" s="21">
        <v>25.9</v>
      </c>
      <c r="M26" s="21">
        <v>28.6</v>
      </c>
      <c r="N26" s="21">
        <v>33.5</v>
      </c>
      <c r="O26" s="46">
        <v>33.78</v>
      </c>
      <c r="P26" s="46">
        <v>36.7</v>
      </c>
      <c r="Q26" s="41"/>
      <c r="R26" s="41"/>
      <c r="S26" s="41"/>
      <c r="T26" s="41"/>
      <c r="U26" s="41"/>
      <c r="V26" s="41"/>
      <c r="W26" s="41"/>
      <c r="X26" s="41"/>
      <c r="Y26" s="41"/>
    </row>
    <row r="27" ht="31.5" customHeight="1">
      <c r="A27" s="12" t="s">
        <v>298</v>
      </c>
      <c r="B27" s="119"/>
      <c r="C27" s="119"/>
      <c r="D27" s="119"/>
      <c r="E27" s="119"/>
      <c r="F27" s="119"/>
      <c r="G27" s="21"/>
      <c r="H27" s="21"/>
      <c r="I27" s="21"/>
      <c r="J27" s="21">
        <v>0.1</v>
      </c>
      <c r="K27" s="21" t="s">
        <v>299</v>
      </c>
      <c r="L27" s="21">
        <v>19.3</v>
      </c>
      <c r="M27" s="21">
        <v>21.4</v>
      </c>
      <c r="N27" s="49">
        <v>19.7</v>
      </c>
      <c r="O27" s="46">
        <v>17.6</v>
      </c>
      <c r="P27" s="46">
        <v>17.7</v>
      </c>
      <c r="Q27" s="41"/>
      <c r="R27" s="41"/>
      <c r="S27" s="41"/>
      <c r="T27" s="41"/>
      <c r="U27" s="41"/>
      <c r="V27" s="41"/>
      <c r="W27" s="41"/>
      <c r="X27" s="41"/>
      <c r="Y27" s="41"/>
    </row>
    <row r="28" ht="15.75" customHeight="1">
      <c r="A28" s="118" t="s">
        <v>300</v>
      </c>
      <c r="B28" s="119"/>
      <c r="C28" s="119"/>
      <c r="D28" s="119"/>
      <c r="E28" s="119"/>
      <c r="F28" s="119"/>
      <c r="G28" s="21"/>
      <c r="H28" s="21"/>
      <c r="I28" s="255">
        <v>14.2</v>
      </c>
      <c r="J28" s="255">
        <v>17.5</v>
      </c>
      <c r="K28" s="255">
        <v>18.2</v>
      </c>
      <c r="L28" s="255">
        <v>20.3</v>
      </c>
      <c r="M28" s="129" t="s">
        <v>301</v>
      </c>
      <c r="N28" s="336"/>
      <c r="O28" s="338"/>
      <c r="P28" s="41"/>
      <c r="Q28" s="41"/>
      <c r="R28" s="41"/>
      <c r="S28" s="41"/>
      <c r="T28" s="41"/>
      <c r="U28" s="41"/>
      <c r="V28" s="41"/>
      <c r="W28" s="41"/>
      <c r="X28" s="41"/>
      <c r="Y28" s="41"/>
    </row>
    <row r="29" ht="15.75" customHeight="1">
      <c r="A29" s="12" t="s">
        <v>302</v>
      </c>
      <c r="B29" s="41">
        <f t="shared" ref="B29:P29" si="3">B33-sum(B3:B28)+sum(B11:B12)</f>
        <v>93.8</v>
      </c>
      <c r="C29" s="41">
        <f t="shared" si="3"/>
        <v>22</v>
      </c>
      <c r="D29" s="41">
        <f t="shared" si="3"/>
        <v>31.697</v>
      </c>
      <c r="E29" s="41">
        <f t="shared" si="3"/>
        <v>58.084</v>
      </c>
      <c r="F29" s="41">
        <f t="shared" si="3"/>
        <v>55.48</v>
      </c>
      <c r="G29" s="41">
        <f t="shared" si="3"/>
        <v>-84.018</v>
      </c>
      <c r="H29" s="41">
        <f t="shared" si="3"/>
        <v>337.331</v>
      </c>
      <c r="I29" s="41">
        <f t="shared" si="3"/>
        <v>258.201</v>
      </c>
      <c r="J29" s="41">
        <f t="shared" si="3"/>
        <v>214.27255</v>
      </c>
      <c r="K29" s="41">
        <f t="shared" si="3"/>
        <v>438.94705</v>
      </c>
      <c r="L29" s="41">
        <f t="shared" si="3"/>
        <v>326.29693</v>
      </c>
      <c r="M29" s="41">
        <f t="shared" si="3"/>
        <v>398.91405</v>
      </c>
      <c r="N29" s="41">
        <f t="shared" si="3"/>
        <v>651.3928</v>
      </c>
      <c r="O29" s="41">
        <f t="shared" si="3"/>
        <v>317.12</v>
      </c>
      <c r="P29" s="41">
        <f t="shared" si="3"/>
        <v>465.7</v>
      </c>
      <c r="Q29" s="41"/>
      <c r="R29" s="41"/>
      <c r="S29" s="41"/>
      <c r="T29" s="41"/>
      <c r="U29" s="41"/>
      <c r="V29" s="41"/>
      <c r="W29" s="41"/>
      <c r="X29" s="41"/>
      <c r="Y29" s="41"/>
    </row>
    <row r="30" ht="15.75" customHeight="1">
      <c r="A30" s="12"/>
      <c r="B30" s="147"/>
      <c r="C30" s="147"/>
      <c r="D30" s="147"/>
      <c r="E30" s="147"/>
      <c r="F30" s="147"/>
      <c r="G30" s="147"/>
      <c r="H30" s="147"/>
      <c r="I30" s="147"/>
      <c r="J30" s="147"/>
      <c r="K30" s="147"/>
      <c r="L30" s="147"/>
      <c r="M30" s="147"/>
      <c r="N30" s="147"/>
      <c r="O30" s="147"/>
      <c r="P30" s="41"/>
      <c r="Q30" s="41"/>
      <c r="R30" s="41"/>
      <c r="S30" s="41"/>
      <c r="T30" s="41"/>
      <c r="U30" s="41"/>
      <c r="V30" s="41"/>
      <c r="W30" s="41"/>
      <c r="X30" s="41"/>
      <c r="Y30" s="41"/>
    </row>
    <row r="31" ht="15.75" customHeight="1">
      <c r="A31" s="12"/>
      <c r="B31" s="119"/>
      <c r="C31" s="119"/>
      <c r="D31" s="119"/>
      <c r="E31" s="119"/>
      <c r="F31" s="119"/>
      <c r="G31" s="21"/>
      <c r="H31" s="21"/>
      <c r="I31" s="21"/>
      <c r="J31" s="21"/>
      <c r="K31" s="21"/>
      <c r="L31" s="21"/>
      <c r="M31" s="21"/>
      <c r="N31" s="21"/>
      <c r="O31" s="41"/>
      <c r="P31" s="41"/>
      <c r="Q31" s="41"/>
      <c r="R31" s="41"/>
      <c r="S31" s="41"/>
      <c r="T31" s="41"/>
      <c r="U31" s="41"/>
      <c r="V31" s="41"/>
      <c r="W31" s="41"/>
      <c r="X31" s="41"/>
      <c r="Y31" s="41"/>
    </row>
    <row r="32" ht="15.75" customHeight="1">
      <c r="A32" s="12"/>
      <c r="B32" s="119"/>
      <c r="C32" s="119"/>
      <c r="D32" s="119"/>
      <c r="E32" s="119"/>
      <c r="F32" s="119"/>
      <c r="G32" s="21"/>
      <c r="H32" s="21"/>
      <c r="I32" s="21"/>
      <c r="J32" s="21"/>
      <c r="K32" s="21"/>
      <c r="L32" s="21"/>
      <c r="M32" s="21"/>
      <c r="N32" s="21"/>
      <c r="O32" s="41"/>
      <c r="P32" s="41"/>
      <c r="Q32" s="41"/>
      <c r="R32" s="41"/>
      <c r="S32" s="41"/>
      <c r="T32" s="41"/>
      <c r="U32" s="41"/>
      <c r="V32" s="41"/>
      <c r="W32" s="41"/>
      <c r="X32" s="41"/>
      <c r="Y32" s="41"/>
    </row>
    <row r="33" ht="15.75" customHeight="1">
      <c r="A33" s="339" t="s">
        <v>303</v>
      </c>
      <c r="B33" s="212">
        <v>93.8</v>
      </c>
      <c r="C33" s="212">
        <v>142.4</v>
      </c>
      <c r="D33" s="212">
        <v>322.097</v>
      </c>
      <c r="E33" s="212">
        <v>395.184</v>
      </c>
      <c r="F33" s="212">
        <v>664.48</v>
      </c>
      <c r="G33" s="79">
        <v>842.082</v>
      </c>
      <c r="H33" s="79">
        <v>1270.431</v>
      </c>
      <c r="I33" s="79">
        <v>2065.201</v>
      </c>
      <c r="J33" s="79">
        <v>2931.141</v>
      </c>
      <c r="K33" s="79">
        <v>3474.62</v>
      </c>
      <c r="L33" s="79">
        <v>3748.092</v>
      </c>
      <c r="M33" s="79">
        <v>3967.587</v>
      </c>
      <c r="N33" s="79">
        <v>4090.994</v>
      </c>
      <c r="O33" s="133">
        <v>4235.6</v>
      </c>
      <c r="P33" s="133">
        <v>4254.6</v>
      </c>
      <c r="Q33" s="72"/>
      <c r="R33" s="72"/>
      <c r="S33" s="72"/>
      <c r="T33" s="72"/>
      <c r="U33" s="72"/>
      <c r="V33" s="72"/>
      <c r="W33" s="72"/>
      <c r="X33" s="72"/>
      <c r="Y33" s="72"/>
    </row>
    <row r="34" ht="15.75" customHeight="1">
      <c r="A34" s="78" t="s">
        <v>304</v>
      </c>
      <c r="B34" s="21">
        <v>1710.523</v>
      </c>
      <c r="C34" s="21">
        <v>2170.387</v>
      </c>
      <c r="D34" s="21">
        <v>2403.2980000000002</v>
      </c>
      <c r="E34" s="21">
        <v>2489.116</v>
      </c>
      <c r="F34" s="21">
        <v>2663.692</v>
      </c>
      <c r="G34" s="21">
        <v>2931.218</v>
      </c>
      <c r="H34" s="21">
        <v>3046.111</v>
      </c>
      <c r="I34" s="21">
        <v>3190.152</v>
      </c>
      <c r="J34" s="21">
        <v>3390.7169999999996</v>
      </c>
      <c r="K34" s="21">
        <v>3415.364</v>
      </c>
      <c r="L34" s="21">
        <v>3501.734</v>
      </c>
      <c r="M34" s="21">
        <v>3419.871</v>
      </c>
      <c r="N34" s="21">
        <v>3204.906</v>
      </c>
      <c r="O34" s="46">
        <v>3059.2</v>
      </c>
      <c r="P34" s="46">
        <v>2864.3</v>
      </c>
      <c r="Q34" s="41"/>
      <c r="R34" s="41"/>
      <c r="S34" s="41"/>
      <c r="T34" s="41"/>
      <c r="U34" s="41"/>
      <c r="V34" s="41"/>
      <c r="W34" s="41"/>
      <c r="X34" s="41"/>
      <c r="Y34" s="41"/>
    </row>
    <row r="35" ht="15.75" customHeight="1">
      <c r="A35" s="78" t="s">
        <v>34</v>
      </c>
      <c r="B35" s="21" t="s">
        <v>64</v>
      </c>
      <c r="C35" s="85">
        <f>'Pay &amp; Specialty (MS)'!C36</f>
        <v>79.49438202</v>
      </c>
      <c r="D35" s="85">
        <f>'Pay &amp; Specialty (MS)'!D36</f>
        <v>70.35147797</v>
      </c>
      <c r="E35" s="85">
        <f>'Pay &amp; Specialty (MS)'!E36</f>
        <v>66.17170736</v>
      </c>
      <c r="F35" s="85">
        <f>'Pay &amp; Specialty (MS)'!F36</f>
        <v>62.1839634</v>
      </c>
      <c r="G35" s="85">
        <f>'Pay &amp; Specialty (MS)'!G36</f>
        <v>63.62800772</v>
      </c>
      <c r="H35" s="85">
        <f>'Pay &amp; Specialty (MS)'!H36</f>
        <v>44.86666336</v>
      </c>
      <c r="I35" s="85">
        <f>'Pay &amp; Specialty (MS)'!I36</f>
        <v>59.86826464</v>
      </c>
      <c r="J35" s="85">
        <f>'Pay &amp; Specialty (MS)'!J36</f>
        <v>71.34315442</v>
      </c>
      <c r="K35" s="85">
        <f>'Pay &amp; Specialty (MS)'!K36</f>
        <v>74.65198928</v>
      </c>
      <c r="L35" s="85">
        <f>'Pay &amp; Specialty (MS)'!L36</f>
        <v>80.01391295</v>
      </c>
      <c r="M35" s="85">
        <f>'Pay &amp; Specialty (MS)'!M36</f>
        <v>78.41977882</v>
      </c>
      <c r="N35" s="85">
        <f>'Pay &amp; Specialty (MS)'!N36</f>
        <v>74.98180638</v>
      </c>
      <c r="O35" s="85">
        <f>'Pay &amp; Specialty (MS)'!O36</f>
        <v>83.65520823</v>
      </c>
      <c r="P35" s="85">
        <f>'Pay &amp; Specialty (MS)'!P36</f>
        <v>80.33657688</v>
      </c>
      <c r="Q35" s="79"/>
      <c r="R35" s="79"/>
      <c r="S35" s="79"/>
      <c r="T35" s="79"/>
      <c r="U35" s="79"/>
      <c r="V35" s="79"/>
      <c r="W35" s="79"/>
      <c r="X35" s="79"/>
      <c r="Y35" s="79"/>
    </row>
    <row r="36" ht="15.75" customHeight="1">
      <c r="A36" s="78" t="s">
        <v>38</v>
      </c>
      <c r="B36" s="21" t="s">
        <v>64</v>
      </c>
      <c r="C36" s="85">
        <f>'Pay &amp; Specialty (MS)'!C37</f>
        <v>1787.988417</v>
      </c>
      <c r="D36" s="85">
        <f>'Pay &amp; Specialty (MS)'!D37</f>
        <v>1518.164317</v>
      </c>
      <c r="E36" s="85">
        <f>'Pay &amp; Specialty (MS)'!E37</f>
        <v>1385.59105</v>
      </c>
      <c r="F36" s="85">
        <f>'Pay &amp; Specialty (MS)'!F37</f>
        <v>1443.332282</v>
      </c>
      <c r="G36" s="85">
        <f>'Pay &amp; Specialty (MS)'!G37</f>
        <v>1545.089922</v>
      </c>
      <c r="H36" s="85">
        <f>'Pay &amp; Specialty (MS)'!H37</f>
        <v>709.6093561</v>
      </c>
      <c r="I36" s="85">
        <f>'Pay &amp; Specialty (MS)'!I37</f>
        <v>1072.312741</v>
      </c>
      <c r="J36" s="85">
        <f>'Pay &amp; Specialty (MS)'!J37</f>
        <v>1434.550017</v>
      </c>
      <c r="K36" s="85">
        <f>'Pay &amp; Specialty (MS)'!K37</f>
        <v>1598.43212</v>
      </c>
      <c r="L36" s="85">
        <f>'Pay &amp; Specialty (MS)'!L37</f>
        <v>1834.57888</v>
      </c>
      <c r="M36" s="85">
        <f>'Pay &amp; Specialty (MS)'!M37</f>
        <v>1763.4411</v>
      </c>
      <c r="N36" s="85">
        <f>'Pay &amp; Specialty (MS)'!N37</f>
        <v>1970.577143</v>
      </c>
      <c r="O36" s="85">
        <f>'Pay &amp; Specialty (MS)'!O37</f>
        <v>2563.199406</v>
      </c>
      <c r="P36" s="85">
        <f>'Pay &amp; Specialty (MS)'!P37</f>
        <v>2105.452051</v>
      </c>
      <c r="Q36" s="41"/>
      <c r="R36" s="41"/>
      <c r="S36" s="41"/>
      <c r="T36" s="41"/>
      <c r="U36" s="41"/>
      <c r="V36" s="41"/>
      <c r="W36" s="41"/>
      <c r="X36" s="41"/>
      <c r="Y36" s="41"/>
    </row>
    <row r="37" ht="15.75" customHeight="1">
      <c r="A37" s="340" t="s">
        <v>241</v>
      </c>
      <c r="B37" s="260"/>
      <c r="C37" s="260"/>
      <c r="D37" s="260"/>
      <c r="E37" s="260"/>
      <c r="F37" s="341">
        <f>'Pay &amp; Specialty (MS)'!F38</f>
        <v>62.1839634</v>
      </c>
      <c r="G37" s="341">
        <f>'Pay &amp; Specialty (MS)'!G38</f>
        <v>63.62800772</v>
      </c>
      <c r="H37" s="341">
        <f>'Pay &amp; Specialty (MS)'!H38</f>
        <v>44.86666336</v>
      </c>
      <c r="I37" s="341">
        <f>'Pay &amp; Specialty (MS)'!I38</f>
        <v>59.05962664</v>
      </c>
      <c r="J37" s="341">
        <f>'Pay &amp; Specialty (MS)'!J38</f>
        <v>69.22793718</v>
      </c>
      <c r="K37" s="341">
        <f>'Pay &amp; Specialty (MS)'!K38</f>
        <v>64.31416817</v>
      </c>
      <c r="L37" s="341">
        <f>'Pay &amp; Specialty (MS)'!L38</f>
        <v>68.78686729</v>
      </c>
      <c r="M37" s="341">
        <f>'Pay &amp; Specialty (MS)'!M38</f>
        <v>67.00982108</v>
      </c>
      <c r="N37" s="341">
        <f>'Pay &amp; Specialty (MS)'!N38</f>
        <v>71.0487769</v>
      </c>
      <c r="O37" s="341">
        <f>'Pay &amp; Specialty (MS)'!O38</f>
        <v>78.43989045</v>
      </c>
      <c r="P37" s="341">
        <f>'Pay &amp; Specialty (MS)'!P38</f>
        <v>72.40398627</v>
      </c>
      <c r="Q37" s="225"/>
      <c r="R37" s="225"/>
      <c r="S37" s="225"/>
      <c r="T37" s="225"/>
      <c r="U37" s="225"/>
      <c r="V37" s="225"/>
      <c r="W37" s="225"/>
      <c r="X37" s="225"/>
      <c r="Y37" s="225"/>
    </row>
    <row r="38" ht="15.75" customHeight="1">
      <c r="A38" s="340" t="s">
        <v>244</v>
      </c>
      <c r="B38" s="260"/>
      <c r="C38" s="260"/>
      <c r="D38" s="260"/>
      <c r="E38" s="260"/>
      <c r="F38" s="341">
        <f>'Pay &amp; Specialty (MS)'!F39</f>
        <v>1443.332282</v>
      </c>
      <c r="G38" s="341">
        <f>'Pay &amp; Specialty (MS)'!G39</f>
        <v>1545.089922</v>
      </c>
      <c r="H38" s="341">
        <f>'Pay &amp; Specialty (MS)'!H39</f>
        <v>709.6093561</v>
      </c>
      <c r="I38" s="341">
        <f>'Pay &amp; Specialty (MS)'!I39</f>
        <v>1047.887594</v>
      </c>
      <c r="J38" s="341">
        <f>'Pay &amp; Specialty (MS)'!J39</f>
        <v>1378.858694</v>
      </c>
      <c r="K38" s="341">
        <f>'Pay &amp; Specialty (MS)'!K39</f>
        <v>1222.544584</v>
      </c>
      <c r="L38" s="341">
        <f>'Pay &amp; Specialty (MS)'!L39</f>
        <v>1450.191613</v>
      </c>
      <c r="M38" s="341">
        <f>'Pay &amp; Specialty (MS)'!M39</f>
        <v>1418.921322</v>
      </c>
      <c r="N38" s="341">
        <f>'Pay &amp; Specialty (MS)'!N39</f>
        <v>1631.75123</v>
      </c>
      <c r="O38" s="341">
        <f>'Pay &amp; Specialty (MS)'!O39</f>
        <v>2185.702629</v>
      </c>
      <c r="P38" s="341">
        <f>'Pay &amp; Specialty (MS)'!P39</f>
        <v>1761.327039</v>
      </c>
      <c r="Q38" s="225"/>
      <c r="R38" s="225"/>
      <c r="S38" s="225"/>
      <c r="T38" s="225"/>
      <c r="U38" s="225"/>
      <c r="V38" s="225"/>
      <c r="W38" s="225"/>
      <c r="X38" s="225"/>
      <c r="Y38" s="225"/>
    </row>
    <row r="39" ht="6.75" customHeight="1">
      <c r="A39" s="78"/>
      <c r="B39" s="21"/>
      <c r="C39" s="21"/>
      <c r="D39" s="21"/>
      <c r="E39" s="21"/>
      <c r="F39" s="21"/>
      <c r="G39" s="21"/>
      <c r="H39" s="21"/>
      <c r="I39" s="21"/>
      <c r="J39" s="21"/>
      <c r="K39" s="21"/>
      <c r="L39" s="21"/>
      <c r="M39" s="21"/>
      <c r="N39" s="21"/>
      <c r="O39" s="41"/>
      <c r="P39" s="41"/>
      <c r="Q39" s="41"/>
      <c r="R39" s="41"/>
      <c r="S39" s="41"/>
      <c r="T39" s="41"/>
      <c r="U39" s="41"/>
      <c r="V39" s="41"/>
      <c r="W39" s="41"/>
      <c r="X39" s="41"/>
      <c r="Y39" s="41"/>
    </row>
    <row r="40" ht="15.75" customHeight="1">
      <c r="A40" s="1"/>
      <c r="B40" s="343" t="s">
        <v>66</v>
      </c>
      <c r="F40" s="21"/>
      <c r="G40" s="21"/>
      <c r="H40" s="21"/>
      <c r="I40" s="21"/>
      <c r="J40" s="21"/>
      <c r="K40" s="21"/>
      <c r="L40" s="21"/>
      <c r="M40" s="21"/>
      <c r="N40" s="21"/>
      <c r="O40" s="41"/>
      <c r="P40" s="41"/>
      <c r="Q40" s="41"/>
      <c r="R40" s="41"/>
      <c r="S40" s="41"/>
      <c r="T40" s="41"/>
      <c r="U40" s="41"/>
      <c r="V40" s="41"/>
      <c r="W40" s="41"/>
      <c r="X40" s="41"/>
      <c r="Y40" s="41"/>
    </row>
    <row r="41" ht="15.75" customHeight="1">
      <c r="A41" s="1"/>
      <c r="B41" s="91" t="s">
        <v>309</v>
      </c>
      <c r="P41" s="41"/>
      <c r="Q41" s="41"/>
      <c r="R41" s="41"/>
      <c r="S41" s="41"/>
      <c r="T41" s="41"/>
      <c r="U41" s="41"/>
      <c r="V41" s="41"/>
      <c r="W41" s="41"/>
      <c r="X41" s="41"/>
      <c r="Y41" s="41"/>
    </row>
    <row r="42" ht="15.75" customHeight="1">
      <c r="A42" s="1"/>
      <c r="P42" s="41"/>
      <c r="Q42" s="41"/>
      <c r="R42" s="41"/>
      <c r="S42" s="41"/>
      <c r="T42" s="41"/>
      <c r="U42" s="41"/>
      <c r="V42" s="41"/>
      <c r="W42" s="41"/>
      <c r="X42" s="41"/>
      <c r="Y42" s="41"/>
    </row>
    <row r="43" ht="15.75" customHeight="1">
      <c r="A43" s="1"/>
      <c r="P43" s="41"/>
      <c r="Q43" s="41"/>
      <c r="R43" s="41"/>
      <c r="S43" s="41"/>
      <c r="T43" s="41"/>
      <c r="U43" s="41"/>
      <c r="V43" s="41"/>
      <c r="W43" s="41"/>
      <c r="X43" s="41"/>
      <c r="Y43" s="41"/>
    </row>
    <row r="44" ht="15.75" customHeight="1">
      <c r="A44" s="1"/>
      <c r="P44" s="41"/>
      <c r="Q44" s="41"/>
      <c r="R44" s="41"/>
      <c r="S44" s="41"/>
      <c r="T44" s="41"/>
      <c r="U44" s="41"/>
      <c r="V44" s="41"/>
      <c r="W44" s="41"/>
      <c r="X44" s="41"/>
      <c r="Y44" s="41"/>
    </row>
    <row r="45" ht="15.75" customHeight="1">
      <c r="A45" s="1"/>
      <c r="P45" s="41"/>
      <c r="Q45" s="41"/>
      <c r="R45" s="41"/>
      <c r="S45" s="41"/>
      <c r="T45" s="41"/>
      <c r="U45" s="41"/>
      <c r="V45" s="41"/>
      <c r="W45" s="41"/>
      <c r="X45" s="41"/>
      <c r="Y45" s="41"/>
    </row>
    <row r="46" ht="15.75" customHeight="1">
      <c r="A46" s="1"/>
      <c r="P46" s="41"/>
      <c r="Q46" s="41"/>
      <c r="R46" s="41"/>
      <c r="S46" s="41"/>
      <c r="T46" s="41"/>
      <c r="U46" s="41"/>
      <c r="V46" s="41"/>
      <c r="W46" s="41"/>
      <c r="X46" s="41"/>
      <c r="Y46" s="41"/>
    </row>
    <row r="47" ht="15.75" customHeight="1">
      <c r="A47" s="1"/>
      <c r="P47" s="41"/>
      <c r="Q47" s="41"/>
      <c r="R47" s="41"/>
      <c r="S47" s="41"/>
      <c r="T47" s="41"/>
      <c r="U47" s="41"/>
      <c r="V47" s="41"/>
      <c r="W47" s="41"/>
      <c r="X47" s="41"/>
      <c r="Y47" s="41"/>
    </row>
    <row r="48" ht="15.75" customHeight="1">
      <c r="A48" s="1"/>
      <c r="P48" s="41"/>
      <c r="Q48" s="41"/>
      <c r="R48" s="41"/>
      <c r="S48" s="41"/>
      <c r="T48" s="41"/>
      <c r="U48" s="41"/>
      <c r="V48" s="41"/>
      <c r="W48" s="41"/>
      <c r="X48" s="41"/>
      <c r="Y48" s="41"/>
    </row>
    <row r="49" ht="15.75" customHeight="1">
      <c r="A49" s="1"/>
      <c r="P49" s="41"/>
      <c r="Q49" s="41"/>
      <c r="R49" s="41"/>
      <c r="S49" s="41"/>
      <c r="T49" s="41"/>
      <c r="U49" s="41"/>
      <c r="V49" s="41"/>
      <c r="W49" s="41"/>
      <c r="X49" s="41"/>
      <c r="Y49" s="41"/>
    </row>
    <row r="50" ht="15.75" customHeight="1">
      <c r="A50" s="1"/>
      <c r="P50" s="41"/>
      <c r="Q50" s="41"/>
      <c r="R50" s="41"/>
      <c r="S50" s="41"/>
      <c r="T50" s="41"/>
      <c r="U50" s="41"/>
      <c r="V50" s="41"/>
      <c r="W50" s="41"/>
      <c r="X50" s="41"/>
      <c r="Y50" s="41"/>
    </row>
    <row r="51" ht="15.75" customHeight="1">
      <c r="A51" s="1"/>
      <c r="P51" s="41"/>
      <c r="Q51" s="41"/>
      <c r="R51" s="41"/>
      <c r="S51" s="41"/>
      <c r="T51" s="41"/>
      <c r="U51" s="41"/>
      <c r="V51" s="41"/>
      <c r="W51" s="41"/>
      <c r="X51" s="41"/>
      <c r="Y51" s="41"/>
    </row>
    <row r="52" ht="15.75" customHeight="1">
      <c r="A52" s="1"/>
      <c r="P52" s="41"/>
      <c r="Q52" s="41"/>
      <c r="R52" s="41"/>
      <c r="S52" s="41"/>
      <c r="T52" s="41"/>
      <c r="U52" s="41"/>
      <c r="V52" s="41"/>
      <c r="W52" s="41"/>
      <c r="X52" s="41"/>
      <c r="Y52" s="41"/>
    </row>
    <row r="53" ht="15.75" customHeight="1">
      <c r="A53" s="1"/>
      <c r="P53" s="41"/>
      <c r="Q53" s="41"/>
      <c r="R53" s="41"/>
      <c r="S53" s="41"/>
      <c r="T53" s="41"/>
      <c r="U53" s="41"/>
      <c r="V53" s="41"/>
      <c r="W53" s="41"/>
      <c r="X53" s="41"/>
      <c r="Y53" s="41"/>
    </row>
    <row r="54" ht="15.75" customHeight="1">
      <c r="A54" s="1"/>
      <c r="P54" s="41"/>
      <c r="Q54" s="41"/>
      <c r="R54" s="41"/>
      <c r="S54" s="41"/>
      <c r="T54" s="41"/>
      <c r="U54" s="41"/>
      <c r="V54" s="41"/>
      <c r="W54" s="41"/>
      <c r="X54" s="41"/>
      <c r="Y54" s="41"/>
    </row>
    <row r="55" ht="15.75" customHeight="1">
      <c r="A55" s="1"/>
      <c r="P55" s="41"/>
      <c r="Q55" s="41"/>
      <c r="R55" s="41"/>
      <c r="S55" s="41"/>
      <c r="T55" s="41"/>
      <c r="U55" s="41"/>
      <c r="V55" s="41"/>
      <c r="W55" s="41"/>
      <c r="X55" s="41"/>
      <c r="Y55" s="41"/>
    </row>
    <row r="56" ht="15.75" customHeight="1">
      <c r="A56" s="1"/>
      <c r="P56" s="41"/>
      <c r="Q56" s="41"/>
      <c r="R56" s="41"/>
      <c r="S56" s="41"/>
      <c r="T56" s="41"/>
      <c r="U56" s="41"/>
      <c r="V56" s="41"/>
      <c r="W56" s="41"/>
      <c r="X56" s="41"/>
      <c r="Y56" s="41"/>
    </row>
    <row r="57" ht="15.75" customHeight="1">
      <c r="A57" s="1"/>
      <c r="P57" s="41"/>
      <c r="Q57" s="41"/>
      <c r="R57" s="41"/>
      <c r="S57" s="41"/>
      <c r="T57" s="41"/>
      <c r="U57" s="41"/>
      <c r="V57" s="41"/>
      <c r="W57" s="41"/>
      <c r="X57" s="41"/>
      <c r="Y57" s="41"/>
    </row>
    <row r="58" ht="15.75" customHeight="1">
      <c r="A58" s="1"/>
      <c r="P58" s="41"/>
      <c r="Q58" s="41"/>
      <c r="R58" s="41"/>
      <c r="S58" s="41"/>
      <c r="T58" s="41"/>
      <c r="U58" s="41"/>
      <c r="V58" s="41"/>
      <c r="W58" s="41"/>
      <c r="X58" s="41"/>
      <c r="Y58" s="41"/>
    </row>
    <row r="59" ht="15.75" customHeight="1">
      <c r="A59" s="1"/>
      <c r="P59" s="41"/>
      <c r="Q59" s="41"/>
      <c r="R59" s="41"/>
      <c r="S59" s="41"/>
      <c r="T59" s="41"/>
      <c r="U59" s="41"/>
      <c r="V59" s="41"/>
      <c r="W59" s="41"/>
      <c r="X59" s="41"/>
      <c r="Y59" s="41"/>
    </row>
    <row r="60" ht="15.75" customHeight="1">
      <c r="A60" s="1"/>
      <c r="P60" s="41"/>
      <c r="Q60" s="41"/>
      <c r="R60" s="41"/>
      <c r="S60" s="41"/>
      <c r="T60" s="41"/>
      <c r="U60" s="41"/>
      <c r="V60" s="41"/>
      <c r="W60" s="41"/>
      <c r="X60" s="41"/>
      <c r="Y60" s="41"/>
    </row>
    <row r="61" ht="15.75" customHeight="1">
      <c r="A61" s="1"/>
      <c r="P61" s="41"/>
      <c r="Q61" s="41"/>
      <c r="R61" s="41"/>
      <c r="S61" s="41"/>
      <c r="T61" s="41"/>
      <c r="U61" s="41"/>
      <c r="V61" s="41"/>
      <c r="W61" s="41"/>
      <c r="X61" s="41"/>
      <c r="Y61" s="41"/>
    </row>
    <row r="62" ht="15.75" customHeight="1">
      <c r="A62" s="1"/>
      <c r="P62" s="41"/>
      <c r="Q62" s="41"/>
      <c r="R62" s="41"/>
      <c r="S62" s="41"/>
      <c r="T62" s="41"/>
      <c r="U62" s="41"/>
      <c r="V62" s="41"/>
      <c r="W62" s="41"/>
      <c r="X62" s="41"/>
      <c r="Y62" s="41"/>
    </row>
    <row r="63" ht="15.75" customHeight="1">
      <c r="A63" s="1"/>
      <c r="P63" s="41"/>
      <c r="Q63" s="41"/>
      <c r="R63" s="41"/>
      <c r="S63" s="41"/>
      <c r="T63" s="41"/>
      <c r="U63" s="41"/>
      <c r="V63" s="41"/>
      <c r="W63" s="41"/>
      <c r="X63" s="41"/>
      <c r="Y63" s="41"/>
    </row>
    <row r="64" ht="15.75" customHeight="1">
      <c r="A64" s="1"/>
      <c r="P64" s="41"/>
      <c r="Q64" s="41"/>
      <c r="R64" s="41"/>
      <c r="S64" s="41"/>
      <c r="T64" s="41"/>
      <c r="U64" s="41"/>
      <c r="V64" s="41"/>
      <c r="W64" s="41"/>
      <c r="X64" s="41"/>
      <c r="Y64" s="41"/>
    </row>
    <row r="65" ht="15.75" customHeight="1">
      <c r="A65" s="1"/>
      <c r="P65" s="41"/>
      <c r="Q65" s="41"/>
      <c r="R65" s="41"/>
      <c r="S65" s="41"/>
      <c r="T65" s="41"/>
      <c r="U65" s="41"/>
      <c r="V65" s="41"/>
      <c r="W65" s="41"/>
      <c r="X65" s="41"/>
      <c r="Y65" s="41"/>
    </row>
    <row r="66" ht="15.75" customHeight="1">
      <c r="A66" s="1"/>
      <c r="P66" s="41"/>
      <c r="Q66" s="41"/>
      <c r="R66" s="41"/>
      <c r="S66" s="41"/>
      <c r="T66" s="41"/>
      <c r="U66" s="41"/>
      <c r="V66" s="41"/>
      <c r="W66" s="41"/>
      <c r="X66" s="41"/>
      <c r="Y66" s="41"/>
    </row>
    <row r="67" ht="15.75" customHeight="1">
      <c r="A67" s="1"/>
      <c r="P67" s="41"/>
      <c r="Q67" s="41"/>
      <c r="R67" s="41"/>
      <c r="S67" s="41"/>
      <c r="T67" s="41"/>
      <c r="U67" s="41"/>
      <c r="V67" s="41"/>
      <c r="W67" s="41"/>
      <c r="X67" s="41"/>
      <c r="Y67" s="41"/>
    </row>
    <row r="68" ht="15.75" customHeight="1">
      <c r="A68" s="1"/>
      <c r="P68" s="41"/>
      <c r="Q68" s="41"/>
      <c r="R68" s="41"/>
      <c r="S68" s="41"/>
      <c r="T68" s="41"/>
      <c r="U68" s="41"/>
      <c r="V68" s="41"/>
      <c r="W68" s="41"/>
      <c r="X68" s="41"/>
      <c r="Y68" s="41"/>
    </row>
    <row r="69" ht="15.75" customHeight="1">
      <c r="A69" s="1"/>
      <c r="P69" s="41"/>
      <c r="Q69" s="41"/>
      <c r="R69" s="41"/>
      <c r="S69" s="41"/>
      <c r="T69" s="41"/>
      <c r="U69" s="41"/>
      <c r="V69" s="41"/>
      <c r="W69" s="41"/>
      <c r="X69" s="41"/>
      <c r="Y69" s="41"/>
    </row>
    <row r="70" ht="15.75" customHeight="1">
      <c r="A70" s="1"/>
      <c r="P70" s="41"/>
      <c r="Q70" s="41"/>
      <c r="R70" s="41"/>
      <c r="S70" s="41"/>
      <c r="T70" s="41"/>
      <c r="U70" s="41"/>
      <c r="V70" s="41"/>
      <c r="W70" s="41"/>
      <c r="X70" s="41"/>
      <c r="Y70" s="41"/>
    </row>
    <row r="71" ht="15.75" customHeight="1">
      <c r="A71" s="1"/>
      <c r="P71" s="41"/>
      <c r="Q71" s="41"/>
      <c r="R71" s="41"/>
      <c r="S71" s="41"/>
      <c r="T71" s="41"/>
      <c r="U71" s="41"/>
      <c r="V71" s="41"/>
      <c r="W71" s="41"/>
      <c r="X71" s="41"/>
      <c r="Y71" s="41"/>
    </row>
    <row r="72" ht="15.75" customHeight="1">
      <c r="A72" s="1"/>
      <c r="P72" s="41"/>
      <c r="Q72" s="41"/>
      <c r="R72" s="41"/>
      <c r="S72" s="41"/>
      <c r="T72" s="41"/>
      <c r="U72" s="41"/>
      <c r="V72" s="41"/>
      <c r="W72" s="41"/>
      <c r="X72" s="41"/>
      <c r="Y72" s="41"/>
    </row>
    <row r="73" ht="15.75" customHeight="1">
      <c r="A73" s="1"/>
      <c r="P73" s="41"/>
      <c r="Q73" s="41"/>
      <c r="R73" s="41"/>
      <c r="S73" s="41"/>
      <c r="T73" s="41"/>
      <c r="U73" s="41"/>
      <c r="V73" s="41"/>
      <c r="W73" s="41"/>
      <c r="X73" s="41"/>
      <c r="Y73" s="41"/>
    </row>
    <row r="74" ht="15.75" customHeight="1">
      <c r="A74" s="1"/>
      <c r="P74" s="41"/>
      <c r="Q74" s="41"/>
      <c r="R74" s="41"/>
      <c r="S74" s="41"/>
      <c r="T74" s="41"/>
      <c r="U74" s="41"/>
      <c r="V74" s="41"/>
      <c r="W74" s="41"/>
      <c r="X74" s="41"/>
      <c r="Y74" s="41"/>
    </row>
    <row r="75" ht="15.75" customHeight="1">
      <c r="A75" s="1"/>
      <c r="P75" s="41"/>
      <c r="Q75" s="41"/>
      <c r="R75" s="41"/>
      <c r="S75" s="41"/>
      <c r="T75" s="41"/>
      <c r="U75" s="41"/>
      <c r="V75" s="41"/>
      <c r="W75" s="41"/>
      <c r="X75" s="41"/>
      <c r="Y75" s="41"/>
    </row>
    <row r="76" ht="15.75" customHeight="1">
      <c r="A76" s="1"/>
      <c r="P76" s="41"/>
      <c r="Q76" s="41"/>
      <c r="R76" s="41"/>
      <c r="S76" s="41"/>
      <c r="T76" s="41"/>
      <c r="U76" s="41"/>
      <c r="V76" s="41"/>
      <c r="W76" s="41"/>
      <c r="X76" s="41"/>
      <c r="Y76" s="41"/>
    </row>
    <row r="77" ht="15.75" customHeight="1">
      <c r="A77" s="1"/>
      <c r="P77" s="41"/>
      <c r="Q77" s="41"/>
      <c r="R77" s="41"/>
      <c r="S77" s="41"/>
      <c r="T77" s="41"/>
      <c r="U77" s="41"/>
      <c r="V77" s="41"/>
      <c r="W77" s="41"/>
      <c r="X77" s="41"/>
      <c r="Y77" s="41"/>
    </row>
    <row r="78" ht="15.75" customHeight="1">
      <c r="A78" s="1"/>
      <c r="P78" s="41"/>
      <c r="Q78" s="41"/>
      <c r="R78" s="41"/>
      <c r="S78" s="41"/>
      <c r="T78" s="41"/>
      <c r="U78" s="41"/>
      <c r="V78" s="41"/>
      <c r="W78" s="41"/>
      <c r="X78" s="41"/>
      <c r="Y78" s="41"/>
    </row>
    <row r="79" ht="15.75" customHeight="1">
      <c r="A79" s="1"/>
      <c r="P79" s="41"/>
      <c r="Q79" s="41"/>
      <c r="R79" s="41"/>
      <c r="S79" s="41"/>
      <c r="T79" s="41"/>
      <c r="U79" s="41"/>
      <c r="V79" s="41"/>
      <c r="W79" s="41"/>
      <c r="X79" s="41"/>
      <c r="Y79" s="41"/>
    </row>
    <row r="80" ht="15.75" customHeight="1">
      <c r="A80" s="1"/>
      <c r="P80" s="41"/>
      <c r="Q80" s="41"/>
      <c r="R80" s="41"/>
      <c r="S80" s="41"/>
      <c r="T80" s="41"/>
      <c r="U80" s="41"/>
      <c r="V80" s="41"/>
      <c r="W80" s="41"/>
      <c r="X80" s="41"/>
      <c r="Y80" s="41"/>
    </row>
    <row r="81" ht="15.75" customHeight="1">
      <c r="A81" s="1"/>
      <c r="P81" s="41"/>
      <c r="Q81" s="41"/>
      <c r="R81" s="41"/>
      <c r="S81" s="41"/>
      <c r="T81" s="41"/>
      <c r="U81" s="41"/>
      <c r="V81" s="41"/>
      <c r="W81" s="41"/>
      <c r="X81" s="41"/>
      <c r="Y81" s="41"/>
    </row>
    <row r="82" ht="15.75" customHeight="1">
      <c r="A82" s="1"/>
      <c r="P82" s="41"/>
      <c r="Q82" s="41"/>
      <c r="R82" s="41"/>
      <c r="S82" s="41"/>
      <c r="T82" s="41"/>
      <c r="U82" s="41"/>
      <c r="V82" s="41"/>
      <c r="W82" s="41"/>
      <c r="X82" s="41"/>
      <c r="Y82" s="41"/>
    </row>
    <row r="83" ht="15.75" customHeight="1">
      <c r="A83" s="1"/>
      <c r="P83" s="41"/>
      <c r="Q83" s="41"/>
      <c r="R83" s="41"/>
      <c r="S83" s="41"/>
      <c r="T83" s="41"/>
      <c r="U83" s="41"/>
      <c r="V83" s="41"/>
      <c r="W83" s="41"/>
      <c r="X83" s="41"/>
      <c r="Y83" s="41"/>
    </row>
    <row r="84" ht="15.75" customHeight="1">
      <c r="A84" s="1"/>
      <c r="P84" s="41"/>
      <c r="Q84" s="41"/>
      <c r="R84" s="41"/>
      <c r="S84" s="41"/>
      <c r="T84" s="41"/>
      <c r="U84" s="41"/>
      <c r="V84" s="41"/>
      <c r="W84" s="41"/>
      <c r="X84" s="41"/>
      <c r="Y84" s="41"/>
    </row>
    <row r="85" ht="15.75" customHeight="1">
      <c r="A85" s="1"/>
      <c r="P85" s="41"/>
      <c r="Q85" s="41"/>
      <c r="R85" s="41"/>
      <c r="S85" s="41"/>
      <c r="T85" s="41"/>
      <c r="U85" s="41"/>
      <c r="V85" s="41"/>
      <c r="W85" s="41"/>
      <c r="X85" s="41"/>
      <c r="Y85" s="41"/>
    </row>
    <row r="86" ht="15.75" customHeight="1">
      <c r="A86" s="1"/>
      <c r="P86" s="41"/>
      <c r="Q86" s="41"/>
      <c r="R86" s="41"/>
      <c r="S86" s="41"/>
      <c r="T86" s="41"/>
      <c r="U86" s="41"/>
      <c r="V86" s="41"/>
      <c r="W86" s="41"/>
      <c r="X86" s="41"/>
      <c r="Y86" s="41"/>
    </row>
    <row r="87" ht="15.75" customHeight="1">
      <c r="A87" s="1"/>
      <c r="P87" s="41"/>
      <c r="Q87" s="41"/>
      <c r="R87" s="41"/>
      <c r="S87" s="41"/>
      <c r="T87" s="41"/>
      <c r="U87" s="41"/>
      <c r="V87" s="41"/>
      <c r="W87" s="41"/>
      <c r="X87" s="41"/>
      <c r="Y87" s="41"/>
    </row>
    <row r="88" ht="15.75" customHeight="1">
      <c r="A88" s="1"/>
      <c r="B88" s="91"/>
      <c r="P88" s="41"/>
      <c r="Q88" s="41"/>
      <c r="R88" s="41"/>
      <c r="S88" s="41"/>
      <c r="T88" s="41"/>
      <c r="U88" s="41"/>
      <c r="V88" s="41"/>
      <c r="W88" s="41"/>
      <c r="X88" s="41"/>
      <c r="Y88" s="41"/>
    </row>
    <row r="89" ht="15.75" customHeight="1">
      <c r="A89" s="1"/>
      <c r="P89" s="41"/>
      <c r="Q89" s="41"/>
      <c r="R89" s="41"/>
      <c r="S89" s="41"/>
      <c r="T89" s="41"/>
      <c r="U89" s="41"/>
      <c r="V89" s="41"/>
      <c r="W89" s="41"/>
      <c r="X89" s="41"/>
      <c r="Y89" s="41"/>
    </row>
    <row r="90" ht="15.75" customHeight="1">
      <c r="A90" s="1"/>
      <c r="P90" s="41"/>
      <c r="Q90" s="41"/>
      <c r="R90" s="41"/>
      <c r="S90" s="41"/>
      <c r="T90" s="41"/>
      <c r="U90" s="41"/>
      <c r="V90" s="41"/>
      <c r="W90" s="41"/>
      <c r="X90" s="41"/>
      <c r="Y90" s="41"/>
    </row>
    <row r="91" ht="15.75" customHeight="1">
      <c r="A91" s="1"/>
      <c r="P91" s="41"/>
      <c r="Q91" s="41"/>
      <c r="R91" s="41"/>
      <c r="S91" s="41"/>
      <c r="T91" s="41"/>
      <c r="U91" s="41"/>
      <c r="V91" s="41"/>
      <c r="W91" s="41"/>
      <c r="X91" s="41"/>
      <c r="Y91" s="41"/>
    </row>
    <row r="92" ht="15.75" customHeight="1">
      <c r="A92" s="1"/>
      <c r="P92" s="41"/>
      <c r="Q92" s="41"/>
      <c r="R92" s="41"/>
      <c r="S92" s="41"/>
      <c r="T92" s="41"/>
      <c r="U92" s="41"/>
      <c r="V92" s="41"/>
      <c r="W92" s="41"/>
      <c r="X92" s="41"/>
      <c r="Y92" s="41"/>
    </row>
    <row r="93" ht="15.75" customHeight="1">
      <c r="A93" s="1"/>
      <c r="P93" s="41"/>
      <c r="Q93" s="41"/>
      <c r="R93" s="41"/>
      <c r="S93" s="41"/>
      <c r="T93" s="41"/>
      <c r="U93" s="41"/>
      <c r="V93" s="41"/>
      <c r="W93" s="41"/>
      <c r="X93" s="41"/>
      <c r="Y93" s="41"/>
    </row>
    <row r="94" ht="15.75" customHeight="1">
      <c r="A94" s="1"/>
      <c r="P94" s="41"/>
      <c r="Q94" s="41"/>
      <c r="R94" s="41"/>
      <c r="S94" s="41"/>
      <c r="T94" s="41"/>
      <c r="U94" s="41"/>
      <c r="V94" s="41"/>
      <c r="W94" s="41"/>
      <c r="X94" s="41"/>
      <c r="Y94" s="41"/>
    </row>
    <row r="95" ht="15.75" customHeight="1">
      <c r="A95" s="1"/>
      <c r="P95" s="41"/>
      <c r="Q95" s="41"/>
      <c r="R95" s="41"/>
      <c r="S95" s="41"/>
      <c r="T95" s="41"/>
      <c r="U95" s="41"/>
      <c r="V95" s="41"/>
      <c r="W95" s="41"/>
      <c r="X95" s="41"/>
      <c r="Y95" s="41"/>
    </row>
    <row r="96" ht="15.75" customHeight="1">
      <c r="A96" s="1"/>
      <c r="P96" s="41"/>
      <c r="Q96" s="41"/>
      <c r="R96" s="41"/>
      <c r="S96" s="41"/>
      <c r="T96" s="41"/>
      <c r="U96" s="41"/>
      <c r="V96" s="41"/>
      <c r="W96" s="41"/>
      <c r="X96" s="41"/>
      <c r="Y96" s="41"/>
    </row>
    <row r="97" ht="15.75" customHeight="1">
      <c r="A97" s="1"/>
      <c r="P97" s="41"/>
      <c r="Q97" s="41"/>
      <c r="R97" s="41"/>
      <c r="S97" s="41"/>
      <c r="T97" s="41"/>
      <c r="U97" s="41"/>
      <c r="V97" s="41"/>
      <c r="W97" s="41"/>
      <c r="X97" s="41"/>
      <c r="Y97" s="41"/>
    </row>
    <row r="98" ht="15.75" customHeight="1">
      <c r="A98" s="1"/>
      <c r="P98" s="41"/>
      <c r="Q98" s="41"/>
      <c r="R98" s="41"/>
      <c r="S98" s="41"/>
      <c r="T98" s="41"/>
      <c r="U98" s="41"/>
      <c r="V98" s="41"/>
      <c r="W98" s="41"/>
      <c r="X98" s="41"/>
      <c r="Y98" s="41"/>
    </row>
    <row r="99" ht="15.75" customHeight="1">
      <c r="A99" s="1"/>
      <c r="P99" s="41"/>
      <c r="Q99" s="41"/>
      <c r="R99" s="41"/>
      <c r="S99" s="41"/>
      <c r="T99" s="41"/>
      <c r="U99" s="41"/>
      <c r="V99" s="41"/>
      <c r="W99" s="41"/>
      <c r="X99" s="41"/>
      <c r="Y99" s="41"/>
    </row>
    <row r="100" ht="15.75" customHeight="1">
      <c r="A100" s="1"/>
      <c r="P100" s="41"/>
      <c r="Q100" s="41"/>
      <c r="R100" s="41"/>
      <c r="S100" s="41"/>
      <c r="T100" s="41"/>
      <c r="U100" s="41"/>
      <c r="V100" s="41"/>
      <c r="W100" s="41"/>
      <c r="X100" s="41"/>
      <c r="Y100" s="41"/>
    </row>
    <row r="101" ht="15.75" customHeight="1">
      <c r="A101" s="1"/>
      <c r="P101" s="41"/>
      <c r="Q101" s="41"/>
      <c r="R101" s="41"/>
      <c r="S101" s="41"/>
      <c r="T101" s="41"/>
      <c r="U101" s="41"/>
      <c r="V101" s="41"/>
      <c r="W101" s="41"/>
      <c r="X101" s="41"/>
      <c r="Y101" s="41"/>
    </row>
    <row r="102" ht="15.75" customHeight="1">
      <c r="A102" s="1"/>
      <c r="P102" s="41"/>
      <c r="Q102" s="41"/>
      <c r="R102" s="41"/>
      <c r="S102" s="41"/>
      <c r="T102" s="41"/>
      <c r="U102" s="41"/>
      <c r="V102" s="41"/>
      <c r="W102" s="41"/>
      <c r="X102" s="41"/>
      <c r="Y102" s="41"/>
    </row>
    <row r="103" ht="15.75" customHeight="1">
      <c r="A103" s="1"/>
      <c r="P103" s="41"/>
      <c r="Q103" s="41"/>
      <c r="R103" s="41"/>
      <c r="S103" s="41"/>
      <c r="T103" s="41"/>
      <c r="U103" s="41"/>
      <c r="V103" s="41"/>
      <c r="W103" s="41"/>
      <c r="X103" s="41"/>
      <c r="Y103" s="41"/>
    </row>
    <row r="104" ht="15.75" customHeight="1">
      <c r="A104" s="1"/>
      <c r="P104" s="41"/>
      <c r="Q104" s="41"/>
      <c r="R104" s="41"/>
      <c r="S104" s="41"/>
      <c r="T104" s="41"/>
      <c r="U104" s="41"/>
      <c r="V104" s="41"/>
      <c r="W104" s="41"/>
      <c r="X104" s="41"/>
      <c r="Y104" s="41"/>
    </row>
    <row r="105" ht="15.75" customHeight="1">
      <c r="A105" s="1"/>
      <c r="P105" s="41"/>
      <c r="Q105" s="41"/>
      <c r="R105" s="41"/>
      <c r="S105" s="41"/>
      <c r="T105" s="41"/>
      <c r="U105" s="41"/>
      <c r="V105" s="41"/>
      <c r="W105" s="41"/>
      <c r="X105" s="41"/>
      <c r="Y105" s="41"/>
    </row>
    <row r="106" ht="15.75" customHeight="1">
      <c r="A106" s="1"/>
      <c r="P106" s="41"/>
      <c r="Q106" s="41"/>
      <c r="R106" s="41"/>
      <c r="S106" s="41"/>
      <c r="T106" s="41"/>
      <c r="U106" s="41"/>
      <c r="V106" s="41"/>
      <c r="W106" s="41"/>
      <c r="X106" s="41"/>
      <c r="Y106" s="41"/>
    </row>
  </sheetData>
  <mergeCells count="4">
    <mergeCell ref="B1:O1"/>
    <mergeCell ref="B40:E40"/>
    <mergeCell ref="B41:O87"/>
    <mergeCell ref="B88:O106"/>
  </mergeCells>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7.29" defaultRowHeight="15.0"/>
  <cols>
    <col customWidth="1" min="1" max="1" width="22.71"/>
    <col customWidth="1" min="2" max="2" width="8.14"/>
    <col customWidth="1" min="3" max="3" width="10.0"/>
    <col customWidth="1" min="4" max="4" width="9.86"/>
    <col customWidth="1" min="5" max="6" width="10.86"/>
    <col customWidth="1" min="7" max="7" width="12.0"/>
    <col customWidth="1" min="8" max="8" width="12.86"/>
    <col customWidth="1" min="9" max="9" width="10.71"/>
    <col customWidth="1" min="10" max="10" width="15.57"/>
    <col customWidth="1" min="11" max="11" width="10.57"/>
    <col customWidth="1" min="12" max="12" width="8.86"/>
    <col customWidth="1" min="13" max="13" width="9.29"/>
    <col customWidth="1" min="14" max="15" width="9.43"/>
    <col customWidth="1" min="16" max="25" width="10.71"/>
  </cols>
  <sheetData>
    <row r="1" ht="18.0" customHeight="1">
      <c r="A1" s="1"/>
      <c r="B1" s="205" t="s">
        <v>311</v>
      </c>
      <c r="C1" s="41"/>
      <c r="D1" s="41"/>
      <c r="E1" s="41"/>
      <c r="F1" s="41"/>
      <c r="G1" s="41"/>
      <c r="H1" s="41"/>
      <c r="I1" s="41"/>
      <c r="J1" s="41"/>
      <c r="K1" s="41"/>
      <c r="L1" s="41"/>
      <c r="M1" s="41"/>
      <c r="N1" s="41"/>
      <c r="O1" s="41"/>
      <c r="P1" s="41"/>
      <c r="Q1" s="41"/>
      <c r="R1" s="41"/>
      <c r="S1" s="41"/>
      <c r="T1" s="41"/>
      <c r="U1" s="41"/>
      <c r="V1" s="41"/>
      <c r="W1" s="41"/>
      <c r="X1" s="41"/>
      <c r="Y1" s="41"/>
    </row>
    <row r="2" ht="15.75" customHeight="1">
      <c r="A2" s="303"/>
      <c r="B2" s="304">
        <v>1984.0</v>
      </c>
      <c r="C2" s="304">
        <v>1988.0</v>
      </c>
      <c r="D2" s="304">
        <v>1990.0</v>
      </c>
      <c r="E2" s="304">
        <v>1992.0</v>
      </c>
      <c r="F2" s="304">
        <v>1996.0</v>
      </c>
      <c r="G2" s="304">
        <v>1998.0</v>
      </c>
      <c r="H2" s="304">
        <v>2000.0</v>
      </c>
      <c r="I2" s="304">
        <v>2004.0</v>
      </c>
      <c r="J2" s="304">
        <v>2008.0</v>
      </c>
      <c r="K2" s="304">
        <v>2010.0</v>
      </c>
      <c r="L2" s="304">
        <v>2011.0</v>
      </c>
      <c r="M2" s="304">
        <v>2012.0</v>
      </c>
      <c r="N2" s="304">
        <v>2013.0</v>
      </c>
      <c r="O2" s="304">
        <v>2014.0</v>
      </c>
      <c r="P2" s="156">
        <v>2015.0</v>
      </c>
      <c r="Q2" s="8"/>
      <c r="R2" s="8"/>
      <c r="S2" s="8"/>
      <c r="T2" s="8"/>
      <c r="U2" s="8"/>
      <c r="V2" s="8"/>
      <c r="W2" s="8"/>
      <c r="X2" s="8"/>
      <c r="Y2" s="8"/>
    </row>
    <row r="3" ht="15.75" customHeight="1">
      <c r="A3" s="12" t="s">
        <v>312</v>
      </c>
      <c r="B3" s="119"/>
      <c r="C3" s="119"/>
      <c r="D3" s="119"/>
      <c r="E3" s="63"/>
      <c r="F3" s="119"/>
      <c r="G3" s="63"/>
      <c r="H3" s="344"/>
      <c r="I3" s="63"/>
      <c r="J3" s="345">
        <f>('Pay &amp; Specialty (RV)'!J3)/('Pay &amp; Specialty (RV)'!J33)*100</f>
        <v>1.763818254</v>
      </c>
      <c r="K3" s="345">
        <f>('Pay &amp; Specialty (RV)'!K3)/('Pay &amp; Specialty (RV)'!K33)*100</f>
        <v>1.703783435</v>
      </c>
      <c r="L3" s="345">
        <f>('Pay &amp; Specialty (RV)'!L3)/('Pay &amp; Specialty (RV)'!L33)*100</f>
        <v>26.26136178</v>
      </c>
      <c r="M3" s="345">
        <f>('Pay &amp; Specialty (RV)'!M3)/('Pay &amp; Specialty (RV)'!M33)*100</f>
        <v>26.57282625</v>
      </c>
      <c r="N3" s="345">
        <f>('Pay &amp; Specialty (RV)'!N3)/('Pay &amp; Specialty (RV)'!N33)*100</f>
        <v>33.52241533</v>
      </c>
      <c r="O3" s="345">
        <f>('Pay &amp; Specialty (RV)'!O3)/('Pay &amp; Specialty (RV)'!O33)*100</f>
        <v>40.99065068</v>
      </c>
      <c r="P3" s="345">
        <f>('Pay &amp; Specialty (RV)'!P3)/('Pay &amp; Specialty (RV)'!P33)*100</f>
        <v>35.06087529</v>
      </c>
      <c r="Q3" s="41"/>
      <c r="R3" s="41"/>
      <c r="S3" s="41"/>
      <c r="T3" s="41"/>
      <c r="U3" s="41"/>
      <c r="V3" s="41"/>
      <c r="W3" s="41"/>
      <c r="X3" s="41"/>
      <c r="Y3" s="41"/>
    </row>
    <row r="4" ht="15.75" customHeight="1">
      <c r="A4" s="12" t="s">
        <v>315</v>
      </c>
      <c r="B4" s="63"/>
      <c r="C4" s="345">
        <f>('Pay &amp; Specialty (RV)'!C4)/('Pay &amp; Specialty (RV)'!C33)*100</f>
        <v>14.11516854</v>
      </c>
      <c r="D4" s="345">
        <f>('Pay &amp; Specialty (RV)'!D4)/('Pay &amp; Specialty (RV)'!D33)*100</f>
        <v>24.37154025</v>
      </c>
      <c r="E4" s="345">
        <f>('Pay &amp; Specialty (RV)'!E4)/('Pay &amp; Specialty (RV)'!E33)*100</f>
        <v>22.49585003</v>
      </c>
      <c r="F4" s="345">
        <f>('Pay &amp; Specialty (RV)'!F4)/('Pay &amp; Specialty (RV)'!F33)*100</f>
        <v>16.56934746</v>
      </c>
      <c r="G4" s="345">
        <f>('Pay &amp; Specialty (RV)'!G4)/('Pay &amp; Specialty (RV)'!G33)*100</f>
        <v>15.59230574</v>
      </c>
      <c r="H4" s="345">
        <f>('Pay &amp; Specialty (RV)'!H4)/('Pay &amp; Specialty (RV)'!H33)*100</f>
        <v>16.34878242</v>
      </c>
      <c r="I4" s="345">
        <f>('Pay &amp; Specialty (RV)'!I4)/('Pay &amp; Specialty (RV)'!I33)*100</f>
        <v>17.95466882</v>
      </c>
      <c r="J4" s="345">
        <f>('Pay &amp; Specialty (RV)'!J4)/('Pay &amp; Specialty (RV)'!J33)*100</f>
        <v>16.74774431</v>
      </c>
      <c r="K4" s="345">
        <f>('Pay &amp; Specialty (RV)'!K4)/('Pay &amp; Specialty (RV)'!K33)*100</f>
        <v>15.07215177</v>
      </c>
      <c r="L4" s="345">
        <f>('Pay &amp; Specialty (RV)'!L4)/('Pay &amp; Specialty (RV)'!L33)*100</f>
        <v>14.77818581</v>
      </c>
      <c r="M4" s="345">
        <f>('Pay &amp; Specialty (RV)'!M4)/('Pay &amp; Specialty (RV)'!M33)*100</f>
        <v>14.15469907</v>
      </c>
      <c r="N4" s="63" t="s">
        <v>3</v>
      </c>
      <c r="O4" s="63"/>
      <c r="P4" s="63"/>
      <c r="Q4" s="41"/>
      <c r="R4" s="46"/>
      <c r="S4" s="41"/>
      <c r="T4" s="41"/>
      <c r="U4" s="41"/>
      <c r="V4" s="41"/>
      <c r="W4" s="41"/>
      <c r="X4" s="41"/>
      <c r="Y4" s="41"/>
    </row>
    <row r="5" ht="15.75" customHeight="1">
      <c r="A5" s="12" t="s">
        <v>316</v>
      </c>
      <c r="B5" s="119"/>
      <c r="C5" s="119"/>
      <c r="D5" s="119"/>
      <c r="E5" s="63"/>
      <c r="F5" s="119"/>
      <c r="G5" s="63"/>
      <c r="H5" s="63"/>
      <c r="I5" s="63"/>
      <c r="J5" s="345">
        <f>('Pay &amp; Specialty (RV)'!J5)/('Pay &amp; Specialty (RV)'!J33)*100</f>
        <v>23.05245636</v>
      </c>
      <c r="K5" s="345">
        <f>('Pay &amp; Specialty (RV)'!K5)/('Pay &amp; Specialty (RV)'!K33)*100</f>
        <v>21.82109123</v>
      </c>
      <c r="L5" s="63" t="s">
        <v>3</v>
      </c>
      <c r="M5" s="63"/>
      <c r="N5" s="63"/>
      <c r="O5" s="63"/>
      <c r="P5" s="63"/>
      <c r="Q5" s="41"/>
      <c r="R5" s="41"/>
      <c r="S5" s="41"/>
      <c r="T5" s="41"/>
      <c r="U5" s="41"/>
      <c r="V5" s="41"/>
      <c r="W5" s="41"/>
      <c r="X5" s="41"/>
      <c r="Y5" s="41"/>
    </row>
    <row r="6" ht="15.75" customHeight="1">
      <c r="A6" s="12" t="s">
        <v>259</v>
      </c>
      <c r="B6" s="119"/>
      <c r="C6" s="119"/>
      <c r="D6" s="63"/>
      <c r="E6" s="119"/>
      <c r="F6" s="119"/>
      <c r="G6" s="63"/>
      <c r="H6" s="345">
        <f>('Pay &amp; Specialty (RV)'!H6)/('Pay &amp; Specialty (RV)'!H33)*100</f>
        <v>0.9681753673</v>
      </c>
      <c r="I6" s="345">
        <f>('Pay &amp; Specialty (RV)'!I6)/('Pay &amp; Specialty (RV)'!I33)*100</f>
        <v>14.42474607</v>
      </c>
      <c r="J6" s="63" t="s">
        <v>260</v>
      </c>
      <c r="K6" s="63"/>
      <c r="L6" s="63"/>
      <c r="M6" s="63"/>
      <c r="N6" s="63"/>
      <c r="O6" s="63"/>
      <c r="P6" s="63"/>
      <c r="Q6" s="41"/>
      <c r="R6" s="41"/>
      <c r="S6" s="41"/>
      <c r="T6" s="41"/>
      <c r="U6" s="41"/>
      <c r="V6" s="41"/>
      <c r="W6" s="41"/>
      <c r="X6" s="41"/>
      <c r="Y6" s="41"/>
    </row>
    <row r="7" ht="15.75" customHeight="1">
      <c r="A7" s="12" t="s">
        <v>261</v>
      </c>
      <c r="B7" s="119"/>
      <c r="C7" s="345">
        <f>('Pay &amp; Specialty (RV)'!C7)/('Pay &amp; Specialty (RV)'!C33)*100</f>
        <v>3.511235955</v>
      </c>
      <c r="D7" s="345">
        <f>('Pay &amp; Specialty (RV)'!D7)/('Pay &amp; Specialty (RV)'!D33)*100</f>
        <v>3.725585771</v>
      </c>
      <c r="E7" s="345">
        <f>('Pay &amp; Specialty (RV)'!E7)/('Pay &amp; Specialty (RV)'!E33)*100</f>
        <v>4.023442245</v>
      </c>
      <c r="F7" s="345">
        <f>('Pay &amp; Specialty (RV)'!F7)/('Pay &amp; Specialty (RV)'!F33)*100</f>
        <v>6.456176258</v>
      </c>
      <c r="G7" s="345">
        <f>('Pay &amp; Specialty (RV)'!G7)/('Pay &amp; Specialty (RV)'!G33)*100</f>
        <v>7.362703395</v>
      </c>
      <c r="H7" s="345">
        <f>('Pay &amp; Specialty (RV)'!H7)/('Pay &amp; Specialty (RV)'!H33)*100</f>
        <v>7.745402938</v>
      </c>
      <c r="I7" s="345">
        <f>('Pay &amp; Specialty (RV)'!I7)/('Pay &amp; Specialty (RV)'!I33)*100</f>
        <v>8.953123691</v>
      </c>
      <c r="J7" s="63" t="s">
        <v>262</v>
      </c>
      <c r="K7" s="63"/>
      <c r="L7" s="63"/>
      <c r="M7" s="63"/>
      <c r="N7" s="63"/>
      <c r="O7" s="63"/>
      <c r="P7" s="63"/>
      <c r="Q7" s="41"/>
      <c r="R7" s="41"/>
      <c r="S7" s="41"/>
      <c r="T7" s="41"/>
      <c r="U7" s="41"/>
      <c r="V7" s="41"/>
      <c r="W7" s="41"/>
      <c r="X7" s="41"/>
      <c r="Y7" s="41"/>
    </row>
    <row r="8" ht="15.75" customHeight="1">
      <c r="A8" s="12" t="s">
        <v>320</v>
      </c>
      <c r="B8" s="119"/>
      <c r="C8" s="119"/>
      <c r="D8" s="119"/>
      <c r="E8" s="63"/>
      <c r="F8" s="119"/>
      <c r="G8" s="345">
        <f>('Pay &amp; Specialty (RV)'!G8)/('Pay &amp; Specialty (RV)'!G33)*100</f>
        <v>9.524013101</v>
      </c>
      <c r="H8" s="345">
        <f>('Pay &amp; Specialty (RV)'!H8)/('Pay &amp; Specialty (RV)'!H33)*100</f>
        <v>9.28818645</v>
      </c>
      <c r="I8" s="63" t="s">
        <v>264</v>
      </c>
      <c r="J8" s="63"/>
      <c r="K8" s="63"/>
      <c r="L8" s="63"/>
      <c r="M8" s="63"/>
      <c r="N8" s="63"/>
      <c r="O8" s="63"/>
      <c r="P8" s="63"/>
      <c r="Q8" s="41"/>
      <c r="R8" s="41"/>
      <c r="S8" s="41"/>
      <c r="T8" s="41"/>
      <c r="U8" s="41"/>
      <c r="V8" s="41"/>
      <c r="W8" s="41"/>
      <c r="X8" s="41"/>
      <c r="Y8" s="41"/>
    </row>
    <row r="9" ht="15.75" customHeight="1">
      <c r="A9" s="12" t="s">
        <v>321</v>
      </c>
      <c r="B9" s="119"/>
      <c r="C9" s="345">
        <f>('Pay &amp; Specialty (RV)'!C9)/('Pay &amp; Specialty (RV)'!C33)*100</f>
        <v>21.83988764</v>
      </c>
      <c r="D9" s="345">
        <f>('Pay &amp; Specialty (RV)'!D9)/('Pay &amp; Specialty (RV)'!D33)*100</f>
        <v>24.18526096</v>
      </c>
      <c r="E9" s="345">
        <f>('Pay &amp; Specialty (RV)'!E9)/('Pay &amp; Specialty (RV)'!E33)*100</f>
        <v>24.06473946</v>
      </c>
      <c r="F9" s="345">
        <f>('Pay &amp; Specialty (RV)'!F9)/('Pay &amp; Specialty (RV)'!F33)*100</f>
        <v>30.64050084</v>
      </c>
      <c r="G9" s="345">
        <f>('Pay &amp; Specialty (RV)'!G9)/('Pay &amp; Specialty (RV)'!G33)*100</f>
        <v>28.13265216</v>
      </c>
      <c r="H9" s="63" t="s">
        <v>266</v>
      </c>
      <c r="I9" s="63"/>
      <c r="J9" s="63"/>
      <c r="K9" s="63"/>
      <c r="L9" s="63"/>
      <c r="M9" s="63"/>
      <c r="N9" s="63"/>
      <c r="O9" s="63"/>
      <c r="P9" s="63"/>
      <c r="Q9" s="41"/>
      <c r="R9" s="41"/>
      <c r="S9" s="41"/>
      <c r="T9" s="41"/>
      <c r="U9" s="41"/>
      <c r="V9" s="41"/>
      <c r="W9" s="41"/>
      <c r="X9" s="41"/>
      <c r="Y9" s="41"/>
    </row>
    <row r="10" ht="15.75" customHeight="1">
      <c r="A10" s="12" t="s">
        <v>267</v>
      </c>
      <c r="B10" s="119"/>
      <c r="C10" s="119"/>
      <c r="D10" s="119"/>
      <c r="E10" s="63"/>
      <c r="F10" s="345">
        <f>('Pay &amp; Specialty (RV)'!F10)/('Pay &amp; Specialty (RV)'!F33)*100</f>
        <v>3.702143029</v>
      </c>
      <c r="G10" s="345">
        <f>('Pay &amp; Specialty (RV)'!G10)/('Pay &amp; Specialty (RV)'!G33)*100</f>
        <v>9.429010476</v>
      </c>
      <c r="H10" s="345">
        <f>('Pay &amp; Specialty (RV)'!H10)/('Pay &amp; Specialty (RV)'!H33)*100</f>
        <v>11.25602256</v>
      </c>
      <c r="I10" s="345">
        <f>('Pay &amp; Specialty (RV)'!I10)/('Pay &amp; Specialty (RV)'!I33)*100</f>
        <v>15.91128418</v>
      </c>
      <c r="J10" s="345">
        <f>('Pay &amp; Specialty (RV)'!J10)/('Pay &amp; Specialty (RV)'!J33)*100</f>
        <v>15.27966242</v>
      </c>
      <c r="K10" s="345">
        <f>('Pay &amp; Specialty (RV)'!K10)/('Pay &amp; Specialty (RV)'!K33)*100</f>
        <v>27.42092517</v>
      </c>
      <c r="L10" s="345">
        <f>('Pay &amp; Specialty (RV)'!L10)/('Pay &amp; Specialty (RV)'!L33)*100</f>
        <v>27.7473197</v>
      </c>
      <c r="M10" s="345">
        <f>('Pay &amp; Specialty (RV)'!M10)/('Pay &amp; Specialty (RV)'!M33)*100</f>
        <v>26.28229576</v>
      </c>
      <c r="N10" s="345">
        <f>('Pay &amp; Specialty (RV)'!N10)/('Pay &amp; Specialty (RV)'!N33)*100</f>
        <v>26.03771113</v>
      </c>
      <c r="O10" s="345">
        <f>('Pay &amp; Specialty (RV)'!O10)/('Pay &amp; Specialty (RV)'!O33)*100</f>
        <v>26.39059401</v>
      </c>
      <c r="P10" s="345">
        <f>('Pay &amp; Specialty (RV)'!P10)/('Pay &amp; Specialty (RV)'!P33)*100</f>
        <v>24.98002162</v>
      </c>
      <c r="Q10" s="41"/>
      <c r="R10" s="41"/>
      <c r="S10" s="41"/>
      <c r="T10" s="41"/>
      <c r="U10" s="41"/>
      <c r="V10" s="41"/>
      <c r="W10" s="41"/>
      <c r="X10" s="41"/>
      <c r="Y10" s="41"/>
    </row>
    <row r="11" ht="15.75" customHeight="1">
      <c r="A11" s="346" t="s">
        <v>270</v>
      </c>
      <c r="B11" s="347"/>
      <c r="C11" s="347"/>
      <c r="D11" s="347"/>
      <c r="E11" s="347"/>
      <c r="F11" s="347"/>
      <c r="G11" s="347"/>
      <c r="H11" s="347"/>
      <c r="I11" s="348">
        <f>('Pay &amp; Specialty (RV)'!I11)/('Pay &amp; Specialty (RV)'!I33)*100</f>
        <v>0.808637997</v>
      </c>
      <c r="J11" s="348">
        <f>('Pay &amp; Specialty (RV)'!J11)/('Pay &amp; Specialty (RV)'!J33)*100</f>
        <v>2.115217248</v>
      </c>
      <c r="K11" s="348">
        <f>('Pay &amp; Specialty (RV)'!K11)/('Pay &amp; Specialty (RV)'!K33)*100</f>
        <v>13.89216663</v>
      </c>
      <c r="L11" s="348">
        <f>('Pay &amp; Specialty (RV)'!L11)/('Pay &amp; Specialty (RV)'!L33)*100</f>
        <v>14.40733045</v>
      </c>
      <c r="M11" s="348">
        <f>('Pay &amp; Specialty (RV)'!M11)/('Pay &amp; Specialty (RV)'!M33)*100</f>
        <v>13.79679891</v>
      </c>
      <c r="N11" s="348">
        <f>('Pay &amp; Specialty (RV)'!N11)/('Pay &amp; Specialty (RV)'!N33)*100</f>
        <v>13.29750178</v>
      </c>
      <c r="O11" s="348">
        <f>('Pay &amp; Specialty (RV)'!O12)/('Pay &amp; Specialty (RV)'!O33)*100</f>
        <v>12.62867126</v>
      </c>
      <c r="P11" s="348">
        <f>('Pay &amp; Specialty (RV)'!P12)/('Pay &amp; Specialty (RV)'!P33)*100</f>
        <v>11.82954919</v>
      </c>
      <c r="Q11" s="225"/>
      <c r="R11" s="225"/>
      <c r="S11" s="225"/>
      <c r="T11" s="225"/>
      <c r="U11" s="225"/>
      <c r="V11" s="225"/>
      <c r="W11" s="225"/>
      <c r="X11" s="225"/>
      <c r="Y11" s="225"/>
    </row>
    <row r="12" ht="15.75" customHeight="1">
      <c r="A12" s="346" t="s">
        <v>271</v>
      </c>
      <c r="B12" s="347"/>
      <c r="C12" s="347"/>
      <c r="D12" s="347"/>
      <c r="E12" s="347"/>
      <c r="F12" s="348">
        <f>('Pay &amp; Specialty (RV)'!F12)/('Pay &amp; Specialty (RV)'!F33)*100</f>
        <v>3.702143029</v>
      </c>
      <c r="G12" s="348">
        <f>('Pay &amp; Specialty (RV)'!G12)/('Pay &amp; Specialty (RV)'!G33)*100</f>
        <v>9.429010476</v>
      </c>
      <c r="H12" s="348">
        <f>('Pay &amp; Specialty (RV)'!H12)/('Pay &amp; Specialty (RV)'!H33)*100</f>
        <v>11.25602256</v>
      </c>
      <c r="I12" s="348">
        <f>('Pay &amp; Specialty (RV)'!I12)/('Pay &amp; Specialty (RV)'!I33)*100</f>
        <v>15.10264618</v>
      </c>
      <c r="J12" s="348">
        <f>('Pay &amp; Specialty (RV)'!J12)/('Pay &amp; Specialty (RV)'!J33)*100</f>
        <v>13.16444518</v>
      </c>
      <c r="K12" s="348">
        <f>('Pay &amp; Specialty (RV)'!K12)/('Pay &amp; Specialty (RV)'!K33)*100</f>
        <v>13.52875854</v>
      </c>
      <c r="L12" s="348">
        <f>('Pay &amp; Specialty (RV)'!L12)/('Pay &amp; Specialty (RV)'!L33)*100</f>
        <v>13.33998925</v>
      </c>
      <c r="M12" s="348">
        <f>('Pay &amp; Specialty (RV)'!M12)/('Pay &amp; Specialty (RV)'!M33)*100</f>
        <v>12.48549685</v>
      </c>
      <c r="N12" s="348">
        <f>('Pay &amp; Specialty (RV)'!N12)/('Pay &amp; Specialty (RV)'!N33)*100</f>
        <v>12.74020935</v>
      </c>
      <c r="O12" s="348">
        <f>('Pay &amp; Specialty (RV)'!O12)/('Pay &amp; Specialty (RV)'!O33)*100</f>
        <v>12.62867126</v>
      </c>
      <c r="P12" s="348">
        <f>('Pay &amp; Specialty (RV)'!P12)/('Pay &amp; Specialty (RV)'!P33)*100</f>
        <v>11.82954919</v>
      </c>
      <c r="Q12" s="225"/>
      <c r="R12" s="225"/>
      <c r="S12" s="225"/>
      <c r="T12" s="225"/>
      <c r="U12" s="225"/>
      <c r="V12" s="225"/>
      <c r="W12" s="225"/>
      <c r="X12" s="225"/>
      <c r="Y12" s="225"/>
    </row>
    <row r="13" ht="15.75" customHeight="1">
      <c r="A13" s="12" t="s">
        <v>272</v>
      </c>
      <c r="B13" s="119"/>
      <c r="C13" s="119"/>
      <c r="D13" s="119"/>
      <c r="E13" s="63"/>
      <c r="F13" s="63"/>
      <c r="G13" s="345">
        <f>('Pay &amp; Specialty (RV)'!G13)/('Pay &amp; Specialty (RV)'!G33)*100</f>
        <v>0.4037611539</v>
      </c>
      <c r="H13" s="345">
        <f>('Pay &amp; Specialty (RV)'!H13)/('Pay &amp; Specialty (RV)'!H33)*100</f>
        <v>1.36174259</v>
      </c>
      <c r="I13" s="345">
        <f>('Pay &amp; Specialty (RV)'!I13)/('Pay &amp; Specialty (RV)'!I33)*100</f>
        <v>1.970752484</v>
      </c>
      <c r="J13" s="345">
        <f>('Pay &amp; Specialty (RV)'!J13)/('Pay &amp; Specialty (RV)'!J33)*100</f>
        <v>16.26329133</v>
      </c>
      <c r="K13" s="63" t="s">
        <v>24</v>
      </c>
      <c r="L13" s="63"/>
      <c r="M13" s="63"/>
      <c r="N13" s="63"/>
      <c r="O13" s="63"/>
      <c r="P13" s="63"/>
      <c r="Q13" s="41"/>
      <c r="R13" s="41"/>
      <c r="S13" s="41"/>
      <c r="T13" s="41"/>
      <c r="U13" s="41"/>
      <c r="V13" s="41"/>
      <c r="W13" s="41"/>
      <c r="X13" s="41"/>
      <c r="Y13" s="41"/>
    </row>
    <row r="14" ht="15.75" customHeight="1">
      <c r="A14" s="12" t="s">
        <v>273</v>
      </c>
      <c r="B14" s="119"/>
      <c r="C14" s="119"/>
      <c r="D14" s="119"/>
      <c r="E14" s="119"/>
      <c r="F14" s="345">
        <f>('Pay &amp; Specialty (RV)'!F14)/('Pay &amp; Specialty (RV)'!F33)*100</f>
        <v>2.708885143</v>
      </c>
      <c r="G14" s="345">
        <f>('Pay &amp; Specialty (RV)'!G14)/('Pay &amp; Specialty (RV)'!G33)*100</f>
        <v>9.167753259</v>
      </c>
      <c r="H14" s="345">
        <f>('Pay &amp; Specialty (RV)'!H14)/('Pay &amp; Specialty (RV)'!H33)*100</f>
        <v>7.973671927</v>
      </c>
      <c r="I14" s="345">
        <f>('Pay &amp; Specialty (RV)'!I14)/('Pay &amp; Specialty (RV)'!I33)*100</f>
        <v>11.57756557</v>
      </c>
      <c r="J14" s="63" t="s">
        <v>274</v>
      </c>
      <c r="K14" s="63"/>
      <c r="L14" s="63"/>
      <c r="M14" s="63"/>
      <c r="N14" s="63"/>
      <c r="O14" s="63"/>
      <c r="P14" s="63"/>
      <c r="Q14" s="41"/>
      <c r="R14" s="41"/>
      <c r="S14" s="41"/>
      <c r="T14" s="41"/>
      <c r="U14" s="41"/>
      <c r="V14" s="41"/>
      <c r="W14" s="41"/>
      <c r="X14" s="41"/>
      <c r="Y14" s="41"/>
    </row>
    <row r="15" ht="15.75" customHeight="1">
      <c r="A15" s="12" t="s">
        <v>275</v>
      </c>
      <c r="B15" s="119"/>
      <c r="C15" s="119"/>
      <c r="D15" s="345">
        <f>('Pay &amp; Specialty (RV)'!D15)/('Pay &amp; Specialty (RV)'!D33)*100</f>
        <v>2.142211818</v>
      </c>
      <c r="E15" s="345">
        <f>('Pay &amp; Specialty (RV)'!E15)/('Pay &amp; Specialty (RV)'!E33)*100</f>
        <v>7.414267784</v>
      </c>
      <c r="F15" s="345">
        <f>('Pay &amp; Specialty (RV)'!F15)/('Pay &amp; Specialty (RV)'!F33)*100</f>
        <v>4.785697086</v>
      </c>
      <c r="G15" s="345">
        <f>('Pay &amp; Specialty (RV)'!G15)/('Pay &amp; Specialty (RV)'!G33)*100</f>
        <v>6.448303134</v>
      </c>
      <c r="H15" s="63" t="s">
        <v>276</v>
      </c>
      <c r="I15" s="63"/>
      <c r="J15" s="63"/>
      <c r="K15" s="63"/>
      <c r="L15" s="63"/>
      <c r="M15" s="63"/>
      <c r="N15" s="63"/>
      <c r="O15" s="63"/>
      <c r="P15" s="63"/>
      <c r="Q15" s="41"/>
      <c r="R15" s="41"/>
      <c r="S15" s="41"/>
      <c r="T15" s="41"/>
      <c r="U15" s="41"/>
      <c r="V15" s="41"/>
      <c r="W15" s="41"/>
      <c r="X15" s="41"/>
      <c r="Y15" s="41"/>
    </row>
    <row r="16" ht="15.75" customHeight="1">
      <c r="A16" s="12" t="s">
        <v>277</v>
      </c>
      <c r="B16" s="119"/>
      <c r="C16" s="119"/>
      <c r="D16" s="345">
        <f>('Pay &amp; Specialty (RV)'!D16)/('Pay &amp; Specialty (RV)'!D33)*100</f>
        <v>2.328491107</v>
      </c>
      <c r="E16" s="345">
        <f>('Pay &amp; Specialty (RV)'!E16)/('Pay &amp; Specialty (RV)'!E33)*100</f>
        <v>2.25211547</v>
      </c>
      <c r="F16" s="345">
        <f>('Pay &amp; Specialty (RV)'!F16)/('Pay &amp; Specialty (RV)'!F33)*100</f>
        <v>5.222128582</v>
      </c>
      <c r="G16" s="63" t="s">
        <v>278</v>
      </c>
      <c r="H16" s="63"/>
      <c r="I16" s="63"/>
      <c r="J16" s="63"/>
      <c r="K16" s="63"/>
      <c r="L16" s="63"/>
      <c r="M16" s="63"/>
      <c r="N16" s="63"/>
      <c r="O16" s="63"/>
      <c r="P16" s="63"/>
      <c r="Q16" s="41"/>
      <c r="R16" s="41"/>
      <c r="S16" s="41"/>
      <c r="T16" s="41"/>
      <c r="U16" s="41"/>
      <c r="V16" s="41"/>
      <c r="W16" s="41"/>
      <c r="X16" s="41"/>
      <c r="Y16" s="41"/>
    </row>
    <row r="17" ht="15.75" customHeight="1">
      <c r="A17" s="12" t="s">
        <v>279</v>
      </c>
      <c r="B17" s="119"/>
      <c r="C17" s="345">
        <f>('Pay &amp; Specialty (RV)'!C17)/('Pay &amp; Specialty (RV)'!C33)*100</f>
        <v>13.13202247</v>
      </c>
      <c r="D17" s="345">
        <f>('Pay &amp; Specialty (RV)'!D17)/('Pay &amp; Specialty (RV)'!D33)*100</f>
        <v>5.929890685</v>
      </c>
      <c r="E17" s="63" t="s">
        <v>280</v>
      </c>
      <c r="F17" s="119"/>
      <c r="G17" s="63"/>
      <c r="H17" s="63"/>
      <c r="I17" s="63"/>
      <c r="J17" s="63"/>
      <c r="K17" s="63"/>
      <c r="L17" s="63"/>
      <c r="M17" s="63"/>
      <c r="N17" s="63"/>
      <c r="O17" s="63"/>
      <c r="P17" s="63"/>
      <c r="Q17" s="41"/>
      <c r="R17" s="41"/>
      <c r="S17" s="41"/>
      <c r="T17" s="41"/>
      <c r="U17" s="41"/>
      <c r="V17" s="41"/>
      <c r="W17" s="41"/>
      <c r="X17" s="41"/>
      <c r="Y17" s="41"/>
    </row>
    <row r="18" ht="15.75" customHeight="1">
      <c r="A18" s="12" t="s">
        <v>281</v>
      </c>
      <c r="B18" s="119"/>
      <c r="C18" s="345">
        <f>('Pay &amp; Specialty (RV)'!C18)/('Pay &amp; Specialty (RV)'!C33)*100</f>
        <v>30.40730337</v>
      </c>
      <c r="D18" s="345">
        <f>('Pay &amp; Specialty (RV)'!D18)/('Pay &amp; Specialty (RV)'!D33)*100</f>
        <v>14.15722593</v>
      </c>
      <c r="E18" s="345">
        <f>('Pay &amp; Specialty (RV)'!E18)/('Pay &amp; Specialty (RV)'!E33)*100</f>
        <v>12.12093607</v>
      </c>
      <c r="F18" s="345">
        <f>('Pay &amp; Specialty (RV)'!F18)/('Pay &amp; Specialty (RV)'!F33)*100</f>
        <v>2.979773658</v>
      </c>
      <c r="G18" s="345">
        <f>('Pay &amp; Specialty (RV)'!G18)/('Pay &amp; Specialty (RV)'!G33)*100</f>
        <v>3.087585295</v>
      </c>
      <c r="H18" s="345">
        <f>('Pay &amp; Specialty (RV)'!H18)/('Pay &amp; Specialty (RV)'!H33)*100</f>
        <v>5.895636992</v>
      </c>
      <c r="I18" s="345">
        <f>('Pay &amp; Specialty (RV)'!I18)/('Pay &amp; Specialty (RV)'!I33)*100</f>
        <v>5.32151592</v>
      </c>
      <c r="J18" s="345">
        <f>('Pay &amp; Specialty (RV)'!J18)/('Pay &amp; Specialty (RV)'!J33)*100</f>
        <v>9.491184491</v>
      </c>
      <c r="K18" s="345">
        <f>('Pay &amp; Specialty (RV)'!K18)/('Pay &amp; Specialty (RV)'!K33)*100</f>
        <v>10.33782111</v>
      </c>
      <c r="L18" s="345">
        <f>('Pay &amp; Specialty (RV)'!L18)/('Pay &amp; Specialty (RV)'!L33)*100</f>
        <v>11.22704565</v>
      </c>
      <c r="M18" s="345">
        <f>('Pay &amp; Specialty (RV)'!M18)/('Pay &amp; Specialty (RV)'!M33)*100</f>
        <v>11.40995774</v>
      </c>
      <c r="N18" s="345">
        <f>('Pay &amp; Specialty (RV)'!N18)/('Pay &amp; Specialty (RV)'!N33)*100</f>
        <v>11.48865044</v>
      </c>
      <c r="O18" s="345">
        <f>('Pay &amp; Specialty (RV)'!O18)/('Pay &amp; Specialty (RV)'!O33)*100</f>
        <v>12.19189725</v>
      </c>
      <c r="P18" s="345">
        <f>('Pay &amp; Specialty (RV)'!P18)/('Pay &amp; Specialty (RV)'!P33)*100</f>
        <v>13.6840126</v>
      </c>
      <c r="Q18" s="79"/>
      <c r="R18" s="79"/>
      <c r="S18" s="79"/>
      <c r="T18" s="79"/>
      <c r="U18" s="79"/>
      <c r="V18" s="79"/>
      <c r="W18" s="79"/>
      <c r="X18" s="79"/>
      <c r="Y18" s="79"/>
    </row>
    <row r="19" ht="15.75" customHeight="1">
      <c r="A19" s="12" t="s">
        <v>282</v>
      </c>
      <c r="B19" s="119"/>
      <c r="C19" s="119"/>
      <c r="D19" s="345">
        <f>('Pay &amp; Specialty (RV)'!D19)/('Pay &amp; Specialty (RV)'!D33)*100</f>
        <v>7.63745083</v>
      </c>
      <c r="E19" s="345">
        <f>('Pay &amp; Specialty (RV)'!E19)/('Pay &amp; Specialty (RV)'!E33)*100</f>
        <v>7.490181789</v>
      </c>
      <c r="F19" s="345">
        <f>('Pay &amp; Specialty (RV)'!F19)/('Pay &amp; Specialty (RV)'!F33)*100</f>
        <v>8.517938839</v>
      </c>
      <c r="G19" s="345">
        <f>('Pay &amp; Specialty (RV)'!G19)/('Pay &amp; Specialty (RV)'!G33)*100</f>
        <v>10.37903672</v>
      </c>
      <c r="H19" s="345">
        <f>('Pay &amp; Specialty (RV)'!H19)/('Pay &amp; Specialty (RV)'!H33)*100</f>
        <v>7.635204116</v>
      </c>
      <c r="I19" s="345">
        <f>('Pay &amp; Specialty (RV)'!I19)/('Pay &amp; Specialty (RV)'!I33)*100</f>
        <v>5.955836744</v>
      </c>
      <c r="J19" s="345">
        <f>('Pay &amp; Specialty (RV)'!J19)/('Pay &amp; Specialty (RV)'!J33)*100</f>
        <v>4.895704437</v>
      </c>
      <c r="K19" s="345">
        <f>('Pay &amp; Specialty (RV)'!K19)/('Pay &amp; Specialty (RV)'!K33)*100</f>
        <v>4.797646937</v>
      </c>
      <c r="L19" s="345">
        <f>('Pay &amp; Specialty (RV)'!L19)/('Pay &amp; Specialty (RV)'!L33)*100</f>
        <v>4.255498531</v>
      </c>
      <c r="M19" s="345">
        <f>('Pay &amp; Specialty (RV)'!M19)/('Pay &amp; Specialty (RV)'!M33)*100</f>
        <v>4.229270839</v>
      </c>
      <c r="N19" s="345">
        <f>('Pay &amp; Specialty (RV)'!N19)/('Pay &amp; Specialty (RV)'!N33)*100</f>
        <v>3.933029479</v>
      </c>
      <c r="O19" s="345">
        <f>('Pay &amp; Specialty (RV)'!O19)/('Pay &amp; Specialty (RV)'!O33)*100</f>
        <v>4.082066295</v>
      </c>
      <c r="P19" s="345">
        <f>('Pay &amp; Specialty (RV)'!P19)/('Pay &amp; Specialty (RV)'!P33)*100</f>
        <v>3.936915339</v>
      </c>
      <c r="Q19" s="41"/>
      <c r="R19" s="41"/>
      <c r="S19" s="41"/>
      <c r="T19" s="41"/>
      <c r="U19" s="41"/>
      <c r="V19" s="41"/>
      <c r="W19" s="41"/>
      <c r="X19" s="41"/>
      <c r="Y19" s="41"/>
    </row>
    <row r="20" ht="15.75" customHeight="1">
      <c r="A20" s="12" t="s">
        <v>283</v>
      </c>
      <c r="B20" s="119"/>
      <c r="C20" s="119"/>
      <c r="D20" s="119"/>
      <c r="E20" s="119"/>
      <c r="F20" s="119"/>
      <c r="G20" s="345">
        <f>('Pay &amp; Specialty (RV)'!G20)/('Pay &amp; Specialty (RV)'!G33)*100</f>
        <v>0.7362703395</v>
      </c>
      <c r="H20" s="345">
        <f>('Pay &amp; Specialty (RV)'!H20)/('Pay &amp; Specialty (RV)'!H33)*100</f>
        <v>0.700549656</v>
      </c>
      <c r="I20" s="345">
        <f>('Pay &amp; Specialty (RV)'!I20)/('Pay &amp; Specialty (RV)'!I33)*100</f>
        <v>1.288010223</v>
      </c>
      <c r="J20" s="345">
        <f>('Pay &amp; Specialty (RV)'!J20)/('Pay &amp; Specialty (RV)'!J33)*100</f>
        <v>1.930988649</v>
      </c>
      <c r="K20" s="345">
        <f>('Pay &amp; Specialty (RV)'!K20)/('Pay &amp; Specialty (RV)'!K33)*100</f>
        <v>2.667917643</v>
      </c>
      <c r="L20" s="345">
        <f>('Pay &amp; Specialty (RV)'!L20)/('Pay &amp; Specialty (RV)'!L33)*100</f>
        <v>3.014867298</v>
      </c>
      <c r="M20" s="345">
        <f>('Pay &amp; Specialty (RV)'!M20)/('Pay &amp; Specialty (RV)'!M33)*100</f>
        <v>3.858768566</v>
      </c>
      <c r="N20" s="345">
        <f>('Pay &amp; Specialty (RV)'!N20)/('Pay &amp; Specialty (RV)'!N33)*100</f>
        <v>3.879252817</v>
      </c>
      <c r="O20" s="345">
        <f>('Pay &amp; Specialty (RV)'!O20)/('Pay &amp; Specialty (RV)'!O33)*100</f>
        <v>3.871942582</v>
      </c>
      <c r="P20" s="345">
        <f>('Pay &amp; Specialty (RV)'!P20)/('Pay &amp; Specialty (RV)'!P33)*100</f>
        <v>6.611667372</v>
      </c>
      <c r="Q20" s="41"/>
      <c r="R20" s="41"/>
      <c r="S20" s="41"/>
      <c r="T20" s="41"/>
      <c r="U20" s="41"/>
      <c r="V20" s="41"/>
      <c r="W20" s="41"/>
      <c r="X20" s="41"/>
      <c r="Y20" s="41"/>
    </row>
    <row r="21" ht="15.75" customHeight="1">
      <c r="A21" s="12" t="s">
        <v>284</v>
      </c>
      <c r="B21" s="119"/>
      <c r="C21" s="119"/>
      <c r="D21" s="119"/>
      <c r="E21" s="63"/>
      <c r="F21" s="119"/>
      <c r="G21" s="63"/>
      <c r="H21" s="63"/>
      <c r="I21" s="345">
        <f>('Pay &amp; Specialty (RV)'!I21)/('Pay &amp; Specialty (RV)'!I33)*100</f>
        <v>0.3583186334</v>
      </c>
      <c r="J21" s="63" t="s">
        <v>346</v>
      </c>
      <c r="K21" s="63"/>
      <c r="L21" s="63"/>
      <c r="M21" s="63"/>
      <c r="N21" s="63"/>
      <c r="O21" s="63"/>
      <c r="P21" s="63"/>
      <c r="Q21" s="41"/>
      <c r="R21" s="41"/>
      <c r="S21" s="41"/>
      <c r="T21" s="41"/>
      <c r="U21" s="41"/>
      <c r="V21" s="41"/>
      <c r="W21" s="41"/>
      <c r="X21" s="41"/>
      <c r="Y21" s="41"/>
    </row>
    <row r="22" ht="15.75" customHeight="1">
      <c r="A22" s="12" t="s">
        <v>286</v>
      </c>
      <c r="B22" s="119"/>
      <c r="C22" s="119"/>
      <c r="D22" s="119"/>
      <c r="E22" s="63"/>
      <c r="F22" s="345">
        <f>('Pay &amp; Specialty (RV)'!F22)/('Pay &amp; Specialty (RV)'!F33)*100</f>
        <v>4.078377077</v>
      </c>
      <c r="G22" s="345">
        <f>('Pay &amp; Specialty (RV)'!G22)/('Pay &amp; Specialty (RV)'!G33)*100</f>
        <v>4.073237523</v>
      </c>
      <c r="H22" s="63" t="s">
        <v>215</v>
      </c>
      <c r="I22" s="63"/>
      <c r="J22" s="63"/>
      <c r="K22" s="63"/>
      <c r="L22" s="63"/>
      <c r="M22" s="63"/>
      <c r="N22" s="63"/>
      <c r="O22" s="63"/>
      <c r="P22" s="63"/>
      <c r="Q22" s="41"/>
      <c r="R22" s="41"/>
      <c r="S22" s="41"/>
      <c r="T22" s="41"/>
      <c r="U22" s="41"/>
      <c r="V22" s="41"/>
      <c r="W22" s="41"/>
      <c r="X22" s="41"/>
      <c r="Y22" s="41"/>
    </row>
    <row r="23" ht="15.75" customHeight="1">
      <c r="A23" s="328" t="s">
        <v>288</v>
      </c>
      <c r="B23" s="329"/>
      <c r="C23" s="329"/>
      <c r="D23" s="354"/>
      <c r="E23" s="354"/>
      <c r="F23" s="355"/>
      <c r="G23" s="355"/>
      <c r="H23" s="354"/>
      <c r="I23" s="354"/>
      <c r="J23" s="354"/>
      <c r="K23" s="356"/>
      <c r="L23" s="356"/>
      <c r="M23" s="356"/>
      <c r="N23" s="356">
        <f>('Pay &amp; Specialty (RV)'!N23)/('Pay &amp; Specialty (RV)'!N33)*100</f>
        <v>1.869961188</v>
      </c>
      <c r="O23" s="356">
        <f>('Pay &amp; Specialty (RV)'!O23)/('Pay &amp; Specialty (RV)'!O33)*100</f>
        <v>1.917083766</v>
      </c>
      <c r="P23" s="356">
        <f>('Pay &amp; Specialty (RV)'!P23)/('Pay &amp; Specialty (RV)'!P33)*100</f>
        <v>1.795703474</v>
      </c>
      <c r="Q23" s="334"/>
      <c r="R23" s="334"/>
      <c r="S23" s="334"/>
      <c r="T23" s="334"/>
      <c r="U23" s="334"/>
      <c r="V23" s="334"/>
      <c r="W23" s="334"/>
      <c r="X23" s="334"/>
      <c r="Y23" s="334"/>
    </row>
    <row r="24" ht="15.75" customHeight="1">
      <c r="A24" s="12" t="s">
        <v>292</v>
      </c>
      <c r="B24" s="119"/>
      <c r="C24" s="119"/>
      <c r="D24" s="345">
        <f>('Pay &amp; Specialty (RV)'!D24)/('Pay &amp; Specialty (RV)'!D33)*100</f>
        <v>4.470702925</v>
      </c>
      <c r="E24" s="345">
        <f>('Pay &amp; Specialty (RV)'!E24)/('Pay &amp; Specialty (RV)'!E33)*100</f>
        <v>4.504230941</v>
      </c>
      <c r="F24" s="345">
        <f>('Pay &amp; Specialty (RV)'!F24)/('Pay &amp; Specialty (RV)'!F33)*100</f>
        <v>3.717192391</v>
      </c>
      <c r="G24" s="345">
        <f>('Pay &amp; Specialty (RV)'!G24)/('Pay &amp; Specialty (RV)'!G33)*100</f>
        <v>3.372593168</v>
      </c>
      <c r="H24" s="345">
        <f>('Pay &amp; Specialty (RV)'!H24)/('Pay &amp; Specialty (RV)'!H33)*100</f>
        <v>2.534572913</v>
      </c>
      <c r="I24" s="345">
        <f>('Pay &amp; Specialty (RV)'!I24)/('Pay &amp; Specialty (RV)'!I33)*100</f>
        <v>1.902962472</v>
      </c>
      <c r="J24" s="345">
        <f>('Pay &amp; Specialty (RV)'!J24)/('Pay &amp; Specialty (RV)'!J33)*100</f>
        <v>1.681938876</v>
      </c>
      <c r="K24" s="345">
        <f>('Pay &amp; Specialty (RV)'!K24)/('Pay &amp; Specialty (RV)'!K33)*100</f>
        <v>1.352665903</v>
      </c>
      <c r="L24" s="345">
        <f>('Pay &amp; Specialty (RV)'!L24)/('Pay &amp; Specialty (RV)'!L33)*100</f>
        <v>1.309999861</v>
      </c>
      <c r="M24" s="345">
        <f>('Pay &amp; Specialty (RV)'!M24)/('Pay &amp; Specialty (RV)'!M33)*100</f>
        <v>1.270293506</v>
      </c>
      <c r="N24" s="345">
        <f>('Pay &amp; Specialty (RV)'!N24)/('Pay &amp; Specialty (RV)'!N33)*100</f>
        <v>1.241752005</v>
      </c>
      <c r="O24" s="345">
        <f>('Pay &amp; Specialty (RV)'!O24)/('Pay &amp; Specialty (RV)'!O33)*100</f>
        <v>1.121446784</v>
      </c>
      <c r="P24" s="345">
        <f>('Pay &amp; Specialty (RV)'!P24)/('Pay &amp; Specialty (RV)'!P33)*100</f>
        <v>1.003619612</v>
      </c>
      <c r="Q24" s="41"/>
      <c r="R24" s="41"/>
      <c r="S24" s="41"/>
      <c r="T24" s="41"/>
      <c r="U24" s="41"/>
      <c r="V24" s="41"/>
      <c r="W24" s="41"/>
      <c r="X24" s="41"/>
      <c r="Y24" s="41"/>
    </row>
    <row r="25" ht="15.75" customHeight="1">
      <c r="A25" s="12" t="s">
        <v>295</v>
      </c>
      <c r="B25" s="119"/>
      <c r="C25" s="345">
        <f>('Pay &amp; Specialty (RV)'!C25)/('Pay &amp; Specialty (RV)'!C33)*100</f>
        <v>1.54494382</v>
      </c>
      <c r="D25" s="345">
        <f>('Pay &amp; Specialty (RV)'!D25)/('Pay &amp; Specialty (RV)'!D33)*100</f>
        <v>1.210815375</v>
      </c>
      <c r="E25" s="345">
        <f>('Pay &amp; Specialty (RV)'!E25)/('Pay &amp; Specialty (RV)'!E33)*100</f>
        <v>0.9362727236</v>
      </c>
      <c r="F25" s="345">
        <f>('Pay &amp; Specialty (RV)'!F25)/('Pay &amp; Specialty (RV)'!F33)*100</f>
        <v>2.272453648</v>
      </c>
      <c r="G25" s="345">
        <f>('Pay &amp; Specialty (RV)'!G25)/('Pay &amp; Specialty (RV)'!G33)*100</f>
        <v>2.268187659</v>
      </c>
      <c r="H25" s="345">
        <f>('Pay &amp; Specialty (RV)'!H25)/('Pay &amp; Specialty (RV)'!H33)*100</f>
        <v>1.739567123</v>
      </c>
      <c r="I25" s="345">
        <f>('Pay &amp; Specialty (RV)'!I25)/('Pay &amp; Specialty (RV)'!I33)*100</f>
        <v>1.191167349</v>
      </c>
      <c r="J25" s="345">
        <f>('Pay &amp; Specialty (RV)'!J25)/('Pay &amp; Specialty (RV)'!J33)*100</f>
        <v>0.9825525282</v>
      </c>
      <c r="K25" s="345">
        <f>('Pay &amp; Specialty (RV)'!K25)/('Pay &amp; Specialty (RV)'!K33)*100</f>
        <v>1.013060421</v>
      </c>
      <c r="L25" s="345">
        <f>('Pay &amp; Specialty (RV)'!L25)/('Pay &amp; Specialty (RV)'!L33)*100</f>
        <v>0.9524846242</v>
      </c>
      <c r="M25" s="345">
        <f>('Pay &amp; Specialty (RV)'!M25)/('Pay &amp; Specialty (RV)'!M33)*100</f>
        <v>0.9073525042</v>
      </c>
      <c r="N25" s="345">
        <f>('Pay &amp; Specialty (RV)'!N25)/('Pay &amp; Specialty (RV)'!N33)*100</f>
        <v>0.8042055305</v>
      </c>
      <c r="O25" s="345">
        <f>('Pay &amp; Specialty (RV)'!O26)/('Pay &amp; Specialty (RV)'!O33)*100</f>
        <v>0.7975257343</v>
      </c>
      <c r="P25" s="345">
        <f>('Pay &amp; Specialty (RV)'!P26)/('Pay &amp; Specialty (RV)'!P33)*100</f>
        <v>0.8625957787</v>
      </c>
      <c r="Q25" s="41"/>
      <c r="R25" s="41"/>
      <c r="S25" s="41"/>
      <c r="T25" s="41"/>
      <c r="U25" s="41"/>
      <c r="V25" s="41"/>
      <c r="W25" s="41"/>
      <c r="X25" s="41"/>
      <c r="Y25" s="41"/>
    </row>
    <row r="26" ht="15.75" customHeight="1">
      <c r="A26" s="12" t="s">
        <v>297</v>
      </c>
      <c r="B26" s="119"/>
      <c r="C26" s="119"/>
      <c r="D26" s="119"/>
      <c r="E26" s="119"/>
      <c r="F26" s="119"/>
      <c r="G26" s="119"/>
      <c r="H26" s="119"/>
      <c r="I26" s="63"/>
      <c r="J26" s="63"/>
      <c r="K26" s="345">
        <f>('Pay &amp; Specialty (RV)'!K26)/('Pay &amp; Specialty (RV)'!K33)*100</f>
        <v>0.6561868636</v>
      </c>
      <c r="L26" s="345">
        <f>('Pay &amp; Specialty (RV)'!L26)/('Pay &amp; Specialty (RV)'!L33)*100</f>
        <v>0.6910182568</v>
      </c>
      <c r="M26" s="345">
        <f>('Pay &amp; Specialty (RV)'!M26)/('Pay &amp; Specialty (RV)'!M33)*100</f>
        <v>0.7208411561</v>
      </c>
      <c r="N26" s="345">
        <f>('Pay &amp; Specialty (RV)'!N26)/('Pay &amp; Specialty (RV)'!N33)*100</f>
        <v>0.8188718927</v>
      </c>
      <c r="O26" s="345">
        <f>('Pay &amp; Specialty (RV)'!O26)/('Pay &amp; Specialty (RV)'!O33)*100</f>
        <v>0.7975257343</v>
      </c>
      <c r="P26" s="345">
        <f>('Pay &amp; Specialty (RV)'!P26)/('Pay &amp; Specialty (RV)'!P33)*100</f>
        <v>0.8625957787</v>
      </c>
      <c r="Q26" s="41"/>
      <c r="R26" s="41"/>
      <c r="S26" s="41"/>
      <c r="T26" s="41"/>
      <c r="U26" s="41"/>
      <c r="V26" s="41"/>
      <c r="W26" s="41"/>
      <c r="X26" s="41"/>
      <c r="Y26" s="41"/>
    </row>
    <row r="27" ht="27.0" customHeight="1">
      <c r="A27" s="12" t="s">
        <v>298</v>
      </c>
      <c r="B27" s="119"/>
      <c r="C27" s="119"/>
      <c r="D27" s="119"/>
      <c r="E27" s="119"/>
      <c r="F27" s="119"/>
      <c r="G27" s="63"/>
      <c r="H27" s="63"/>
      <c r="I27" s="63"/>
      <c r="J27" s="63"/>
      <c r="K27" s="63" t="s">
        <v>356</v>
      </c>
      <c r="L27" s="345">
        <f>('Pay &amp; Specialty (RV)'!L27)/('Pay &amp; Specialty (RV)'!L33)*100</f>
        <v>0.5149286624</v>
      </c>
      <c r="M27" s="345">
        <f>('Pay &amp; Specialty (RV)'!M27)/('Pay &amp; Specialty (RV)'!M33)*100</f>
        <v>0.5393706553</v>
      </c>
      <c r="N27" s="63">
        <v>0.0</v>
      </c>
      <c r="O27" s="63"/>
      <c r="P27" s="63"/>
      <c r="Q27" s="41"/>
      <c r="R27" s="41"/>
      <c r="S27" s="41"/>
      <c r="T27" s="41"/>
      <c r="U27" s="41"/>
      <c r="V27" s="41"/>
      <c r="W27" s="41"/>
      <c r="X27" s="41"/>
      <c r="Y27" s="41"/>
    </row>
    <row r="28" ht="15.75" customHeight="1">
      <c r="A28" s="362" t="s">
        <v>288</v>
      </c>
      <c r="B28" s="119"/>
      <c r="C28" s="119"/>
      <c r="D28" s="119"/>
      <c r="E28" s="119"/>
      <c r="F28" s="119"/>
      <c r="G28" s="63"/>
      <c r="H28" s="63"/>
      <c r="I28" s="63"/>
      <c r="J28" s="63"/>
      <c r="K28" s="63"/>
      <c r="L28" s="345"/>
      <c r="M28" s="345"/>
      <c r="N28" s="48">
        <f>('Pay &amp; Specialty (RV)'!N23)/('Pay &amp; Specialty (RV)'!N33)*100</f>
        <v>1.869961188</v>
      </c>
      <c r="O28" s="363">
        <f>('Pay &amp; Specialty (RV)'!O23)/('Pay &amp; Specialty (RV)'!O33)*100</f>
        <v>1.917083766</v>
      </c>
      <c r="P28" s="363">
        <f>('Pay &amp; Specialty (RV)'!P23)/('Pay &amp; Specialty (RV)'!P33)*100</f>
        <v>1.795703474</v>
      </c>
      <c r="Q28" s="364"/>
      <c r="R28" s="364"/>
      <c r="S28" s="364"/>
      <c r="T28" s="364"/>
      <c r="U28" s="364"/>
      <c r="V28" s="364"/>
      <c r="W28" s="364"/>
      <c r="X28" s="364"/>
      <c r="Y28" s="364"/>
    </row>
    <row r="29" ht="15.75" customHeight="1">
      <c r="A29" s="118" t="s">
        <v>300</v>
      </c>
      <c r="B29" s="119"/>
      <c r="C29" s="119"/>
      <c r="D29" s="119"/>
      <c r="E29" s="119"/>
      <c r="F29" s="119"/>
      <c r="G29" s="21"/>
      <c r="H29" s="21"/>
      <c r="I29" s="365">
        <f>('Pay &amp; Specialty (RV)'!I28)/('Pay &amp; Specialty (RV)'!I33)*100</f>
        <v>0.6875844046</v>
      </c>
      <c r="J29" s="365">
        <f>('Pay &amp; Specialty (RV)'!J28)/('Pay &amp; Specialty (RV)'!J33)*100</f>
        <v>0.5970371265</v>
      </c>
      <c r="K29" s="366">
        <f>('Pay &amp; Specialty (RV)'!K28)/('Pay &amp; Specialty (RV)'!K33)*100</f>
        <v>0.5237982859</v>
      </c>
      <c r="L29" s="365">
        <f>('Pay &amp; Specialty (RV)'!L28)/('Pay &amp; Specialty (RV)'!L33)*100</f>
        <v>0.5416089039</v>
      </c>
      <c r="M29" s="129" t="s">
        <v>301</v>
      </c>
      <c r="N29" s="336"/>
      <c r="O29" s="367"/>
      <c r="P29" s="367"/>
      <c r="Q29" s="41"/>
      <c r="R29" s="41"/>
      <c r="S29" s="41"/>
      <c r="T29" s="41"/>
      <c r="U29" s="41"/>
      <c r="V29" s="41"/>
      <c r="W29" s="41"/>
      <c r="X29" s="41"/>
      <c r="Y29" s="41"/>
    </row>
    <row r="30" ht="15.75" customHeight="1">
      <c r="A30" s="12" t="s">
        <v>302</v>
      </c>
      <c r="B30" s="365">
        <f>('Pay &amp; Specialty (RV)'!B29)/('Pay &amp; Specialty (RV)'!B33)*100</f>
        <v>100</v>
      </c>
      <c r="C30" s="365">
        <f>('Pay &amp; Specialty (RV)'!C29)/('Pay &amp; Specialty (RV)'!C33)*100</f>
        <v>15.4494382</v>
      </c>
      <c r="D30" s="365">
        <f>('Pay &amp; Specialty (RV)'!D29)/('Pay &amp; Specialty (RV)'!D33)*100</f>
        <v>9.840824348</v>
      </c>
      <c r="E30" s="368">
        <f>('Pay &amp; Specialty (RV)'!E29)/('Pay &amp; Specialty (RV)'!E33)*100</f>
        <v>14.69796348</v>
      </c>
      <c r="F30" s="365">
        <f>('Pay &amp; Specialty (RV)'!F29)/('Pay &amp; Specialty (RV)'!F33)*100</f>
        <v>8.349385986</v>
      </c>
      <c r="G30" s="365">
        <f>('Pay &amp; Specialty (RV)'!G29)/('Pay &amp; Specialty (RV)'!G33)*100</f>
        <v>-9.977413126</v>
      </c>
      <c r="H30" s="365">
        <f>('Pay &amp; Specialty (RV)'!H29)/('Pay &amp; Specialty (RV)'!H33)*100</f>
        <v>26.55248494</v>
      </c>
      <c r="I30" s="365">
        <f>('Pay &amp; Specialty (RV)'!I29)/('Pay &amp; Specialty (RV)'!I33)*100</f>
        <v>12.50246344</v>
      </c>
      <c r="J30" s="365">
        <f>('Pay &amp; Specialty (RV)'!J29)/('Pay &amp; Specialty (RV)'!J33)*100</f>
        <v>7.310209574</v>
      </c>
      <c r="K30" s="365">
        <f>('Pay &amp; Specialty (RV)'!K29)/('Pay &amp; Specialty (RV)'!K33)*100</f>
        <v>12.63295123</v>
      </c>
      <c r="L30" s="365">
        <f>('Pay &amp; Specialty (RV)'!L29)/('Pay &amp; Specialty (RV)'!L33)*100</f>
        <v>8.705680917</v>
      </c>
      <c r="M30" s="365">
        <f>('Pay &amp; Specialty (RV)'!M29)/('Pay &amp; Specialty (RV)'!M33)*100</f>
        <v>10.05432395</v>
      </c>
      <c r="N30" s="365">
        <f>('Pay &amp; Specialty (RV)'!N29)/('Pay &amp; Specialty (RV)'!N33)*100</f>
        <v>15.92260463</v>
      </c>
      <c r="O30" s="365">
        <f>('Pay &amp; Specialty (RV)'!O29)/('Pay &amp; Specialty (RV)'!O33)*100</f>
        <v>7.487014827</v>
      </c>
      <c r="P30" s="365">
        <f>('Pay &amp; Specialty (RV)'!P29)/('Pay &amp; Specialty (RV)'!P33)*100</f>
        <v>10.94579984</v>
      </c>
      <c r="Q30" s="41"/>
      <c r="R30" s="41"/>
      <c r="S30" s="41"/>
      <c r="T30" s="41"/>
      <c r="U30" s="41"/>
      <c r="V30" s="41"/>
      <c r="W30" s="41"/>
      <c r="X30" s="41"/>
      <c r="Y30" s="41"/>
    </row>
    <row r="31" ht="15.75" customHeight="1">
      <c r="A31" s="12"/>
      <c r="B31" s="119"/>
      <c r="C31" s="119"/>
      <c r="D31" s="119"/>
      <c r="E31" s="119"/>
      <c r="F31" s="119"/>
      <c r="G31" s="63"/>
      <c r="H31" s="63"/>
      <c r="I31" s="63"/>
      <c r="J31" s="63"/>
      <c r="K31" s="63"/>
      <c r="L31" s="63"/>
      <c r="M31" s="63"/>
      <c r="N31" s="63"/>
      <c r="O31" s="63"/>
      <c r="P31" s="41"/>
      <c r="Q31" s="41"/>
      <c r="R31" s="41"/>
      <c r="S31" s="41"/>
      <c r="T31" s="41"/>
      <c r="U31" s="41"/>
      <c r="V31" s="41"/>
      <c r="W31" s="41"/>
      <c r="X31" s="41"/>
      <c r="Y31" s="41"/>
    </row>
    <row r="32" ht="15.75" customHeight="1">
      <c r="A32" s="12"/>
      <c r="B32" s="119"/>
      <c r="C32" s="119"/>
      <c r="D32" s="119"/>
      <c r="E32" s="119"/>
      <c r="F32" s="119"/>
      <c r="G32" s="63"/>
      <c r="H32" s="63"/>
      <c r="I32" s="63"/>
      <c r="J32" s="63"/>
      <c r="K32" s="63"/>
      <c r="L32" s="63"/>
      <c r="M32" s="63"/>
      <c r="N32" s="63"/>
      <c r="O32" s="63"/>
      <c r="P32" s="41"/>
      <c r="Q32" s="41"/>
      <c r="R32" s="41"/>
      <c r="S32" s="41"/>
      <c r="T32" s="41"/>
      <c r="U32" s="41"/>
      <c r="V32" s="41"/>
      <c r="W32" s="41"/>
      <c r="X32" s="41"/>
      <c r="Y32" s="41"/>
    </row>
    <row r="33" ht="15.75" customHeight="1">
      <c r="A33" s="12"/>
      <c r="B33" s="119"/>
      <c r="C33" s="119"/>
      <c r="D33" s="119"/>
      <c r="E33" s="119"/>
      <c r="F33" s="119"/>
      <c r="G33" s="63"/>
      <c r="H33" s="63"/>
      <c r="I33" s="63"/>
      <c r="J33" s="63"/>
      <c r="K33" s="63"/>
      <c r="L33" s="63"/>
      <c r="M33" s="63"/>
      <c r="N33" s="63"/>
      <c r="O33" s="63"/>
      <c r="P33" s="41"/>
      <c r="Q33" s="41"/>
      <c r="R33" s="41"/>
      <c r="S33" s="41"/>
      <c r="T33" s="41"/>
      <c r="U33" s="41"/>
      <c r="V33" s="41"/>
      <c r="W33" s="41"/>
      <c r="X33" s="41"/>
      <c r="Y33" s="41"/>
    </row>
    <row r="34" ht="15.75" customHeight="1">
      <c r="A34" s="339" t="s">
        <v>303</v>
      </c>
      <c r="B34" s="371">
        <f>'Pay &amp; Specialty (RV)'!B33</f>
        <v>93.8</v>
      </c>
      <c r="C34" s="371">
        <f>'Pay &amp; Specialty (RV)'!C33</f>
        <v>142.4</v>
      </c>
      <c r="D34" s="371">
        <f>'Pay &amp; Specialty (RV)'!D33</f>
        <v>322.097</v>
      </c>
      <c r="E34" s="371">
        <f>'Pay &amp; Specialty (RV)'!E33</f>
        <v>395.184</v>
      </c>
      <c r="F34" s="371">
        <f>'Pay &amp; Specialty (RV)'!F33</f>
        <v>664.48</v>
      </c>
      <c r="G34" s="371">
        <f>'Pay &amp; Specialty (RV)'!G33</f>
        <v>842.082</v>
      </c>
      <c r="H34" s="371">
        <f>'Pay &amp; Specialty (RV)'!H33</f>
        <v>1270.431</v>
      </c>
      <c r="I34" s="371">
        <f>'Pay &amp; Specialty (RV)'!I33</f>
        <v>2065.201</v>
      </c>
      <c r="J34" s="371">
        <f>'Pay &amp; Specialty (RV)'!J33</f>
        <v>2931.141</v>
      </c>
      <c r="K34" s="371">
        <f>'Pay &amp; Specialty (RV)'!K33</f>
        <v>3474.62</v>
      </c>
      <c r="L34" s="371">
        <f>'Pay &amp; Specialty (RV)'!L33</f>
        <v>3748.092</v>
      </c>
      <c r="M34" s="371">
        <f>'Pay &amp; Specialty (RV)'!M33</f>
        <v>3967.587</v>
      </c>
      <c r="N34" s="371">
        <f>'Pay &amp; Specialty (RV)'!N33</f>
        <v>4090.994</v>
      </c>
      <c r="O34" s="371">
        <f>'Pay &amp; Specialty (RV)'!O33</f>
        <v>4235.6</v>
      </c>
      <c r="P34" s="96">
        <v>4254.6</v>
      </c>
      <c r="Q34" s="79"/>
      <c r="R34" s="79"/>
      <c r="S34" s="79"/>
      <c r="T34" s="79"/>
      <c r="U34" s="79"/>
      <c r="V34" s="79"/>
      <c r="W34" s="79"/>
      <c r="X34" s="79"/>
      <c r="Y34" s="79"/>
    </row>
    <row r="35" ht="15.75" customHeight="1">
      <c r="A35" s="372" t="s">
        <v>304</v>
      </c>
      <c r="B35" s="345">
        <f>'Pay &amp; Specialty (RV)'!B34</f>
        <v>1710.523</v>
      </c>
      <c r="C35" s="345">
        <f>'Pay &amp; Specialty (RV)'!C34</f>
        <v>2170.387</v>
      </c>
      <c r="D35" s="345">
        <f>'Pay &amp; Specialty (RV)'!D34</f>
        <v>2403.298</v>
      </c>
      <c r="E35" s="345">
        <f>'Pay &amp; Specialty (RV)'!E34</f>
        <v>2489.116</v>
      </c>
      <c r="F35" s="345">
        <f>'Pay &amp; Specialty (RV)'!F34</f>
        <v>2663.692</v>
      </c>
      <c r="G35" s="345">
        <f>'Pay &amp; Specialty (RV)'!G34</f>
        <v>2931.218</v>
      </c>
      <c r="H35" s="345">
        <f>'Pay &amp; Specialty (RV)'!H34</f>
        <v>3046.111</v>
      </c>
      <c r="I35" s="345">
        <f>'Pay &amp; Specialty (RV)'!I34</f>
        <v>3190.152</v>
      </c>
      <c r="J35" s="345">
        <f>'Pay &amp; Specialty (RV)'!J34</f>
        <v>3390.717</v>
      </c>
      <c r="K35" s="345">
        <f>'Pay &amp; Specialty (RV)'!K34</f>
        <v>3415.364</v>
      </c>
      <c r="L35" s="345">
        <f>'Pay &amp; Specialty (RV)'!L34</f>
        <v>3501.734</v>
      </c>
      <c r="M35" s="345">
        <f>'Pay &amp; Specialty (RV)'!M34</f>
        <v>3419.871</v>
      </c>
      <c r="N35" s="345">
        <f>'Pay &amp; Specialty (RV)'!N34</f>
        <v>3204.906</v>
      </c>
      <c r="O35" s="345">
        <f>'Pay &amp; Specialty (RV)'!O34</f>
        <v>3059.2</v>
      </c>
      <c r="P35" s="345">
        <f>'Pay &amp; Specialty (RV)'!P34</f>
        <v>2864.3</v>
      </c>
      <c r="Q35" s="41"/>
      <c r="R35" s="41"/>
      <c r="S35" s="41"/>
      <c r="T35" s="41"/>
      <c r="U35" s="41"/>
      <c r="V35" s="41"/>
      <c r="W35" s="41"/>
      <c r="X35" s="41"/>
      <c r="Y35" s="41"/>
    </row>
    <row r="36" ht="15.75" customHeight="1">
      <c r="A36" s="372" t="s">
        <v>34</v>
      </c>
      <c r="B36" s="345" t="s">
        <v>64</v>
      </c>
      <c r="C36" s="17">
        <f>SUM(C4+C9+C18+C17)</f>
        <v>79.49438202</v>
      </c>
      <c r="D36" s="345">
        <f t="shared" ref="D36:E36" si="1">SUM(D4+D9+D18+D19)</f>
        <v>70.35147797</v>
      </c>
      <c r="E36" s="345">
        <f t="shared" si="1"/>
        <v>66.17170736</v>
      </c>
      <c r="F36" s="345">
        <f>SUM(F4+F9+F19+F7)</f>
        <v>62.1839634</v>
      </c>
      <c r="G36" s="345">
        <f>SUM(G4+G9+G8+G19)</f>
        <v>63.62800772</v>
      </c>
      <c r="H36" s="345">
        <f>H4+H10+H8+H14</f>
        <v>44.86666336</v>
      </c>
      <c r="I36" s="345">
        <f>SUM(I4+I6+I10+I14)</f>
        <v>59.86826464</v>
      </c>
      <c r="J36" s="345">
        <f>SUM(J4+J5+J10+J13)</f>
        <v>71.34315442</v>
      </c>
      <c r="K36" s="345">
        <f>SUM(K4+K5+K10+K18)</f>
        <v>74.65198928</v>
      </c>
      <c r="L36" s="345">
        <f t="shared" ref="L36:M36" si="2">SUM(L3+L4+L10+L18)</f>
        <v>80.01391295</v>
      </c>
      <c r="M36" s="345">
        <f t="shared" si="2"/>
        <v>78.41977882</v>
      </c>
      <c r="N36" s="345">
        <f t="shared" ref="N36:O36" si="3">SUM(N3+N10+N18+N19)</f>
        <v>74.98180638</v>
      </c>
      <c r="O36" s="345">
        <f t="shared" si="3"/>
        <v>83.65520823</v>
      </c>
      <c r="P36" s="345">
        <f>SUM(P3+P10+P18+P20)</f>
        <v>80.33657688</v>
      </c>
      <c r="Q36" s="41"/>
      <c r="R36" s="41"/>
      <c r="S36" s="41"/>
      <c r="T36" s="41"/>
      <c r="U36" s="41"/>
      <c r="V36" s="41"/>
      <c r="W36" s="41"/>
      <c r="X36" s="41"/>
      <c r="Y36" s="41"/>
    </row>
    <row r="37" ht="15.75" customHeight="1">
      <c r="A37" s="372" t="s">
        <v>38</v>
      </c>
      <c r="B37" s="345" t="s">
        <v>64</v>
      </c>
      <c r="C37" s="17">
        <f t="shared" ref="C37:P37" si="4">SUMSQ(C3:C10,C13:C27)</f>
        <v>1787.988417</v>
      </c>
      <c r="D37" s="345">
        <f t="shared" si="4"/>
        <v>1518.164317</v>
      </c>
      <c r="E37" s="345">
        <f t="shared" si="4"/>
        <v>1385.59105</v>
      </c>
      <c r="F37" s="345">
        <f t="shared" si="4"/>
        <v>1443.332282</v>
      </c>
      <c r="G37" s="345">
        <f t="shared" si="4"/>
        <v>1545.089922</v>
      </c>
      <c r="H37" s="345">
        <f t="shared" si="4"/>
        <v>709.6093561</v>
      </c>
      <c r="I37" s="345">
        <f t="shared" si="4"/>
        <v>1072.312741</v>
      </c>
      <c r="J37" s="345">
        <f t="shared" si="4"/>
        <v>1434.550017</v>
      </c>
      <c r="K37" s="345">
        <f t="shared" si="4"/>
        <v>1598.43212</v>
      </c>
      <c r="L37" s="345">
        <f t="shared" si="4"/>
        <v>1834.57888</v>
      </c>
      <c r="M37" s="345">
        <f t="shared" si="4"/>
        <v>1763.4411</v>
      </c>
      <c r="N37" s="345">
        <f t="shared" si="4"/>
        <v>1970.577143</v>
      </c>
      <c r="O37" s="345">
        <f t="shared" si="4"/>
        <v>2563.199406</v>
      </c>
      <c r="P37" s="345">
        <f t="shared" si="4"/>
        <v>2105.452051</v>
      </c>
      <c r="Q37" s="41"/>
      <c r="R37" s="41"/>
      <c r="S37" s="41"/>
      <c r="T37" s="41"/>
      <c r="U37" s="41"/>
      <c r="V37" s="41"/>
      <c r="W37" s="41"/>
      <c r="X37" s="41"/>
      <c r="Y37" s="41"/>
    </row>
    <row r="38" ht="15.75" customHeight="1">
      <c r="A38" s="340" t="s">
        <v>241</v>
      </c>
      <c r="B38" s="347"/>
      <c r="C38" s="347"/>
      <c r="D38" s="347"/>
      <c r="E38" s="347"/>
      <c r="F38" s="348">
        <f>SUM(F4+F9+F19+F7)</f>
        <v>62.1839634</v>
      </c>
      <c r="G38" s="348">
        <f>SUM(G4+G9+G19+G8)</f>
        <v>63.62800772</v>
      </c>
      <c r="H38" s="348">
        <f>SUM(H4+H14+H12+H8)</f>
        <v>44.86666336</v>
      </c>
      <c r="I38" s="348">
        <f>SUM(I4+I14+I12+I6)</f>
        <v>59.05962664</v>
      </c>
      <c r="J38" s="348">
        <f>SUM(J4+J13+J12+J5)</f>
        <v>69.22793718</v>
      </c>
      <c r="K38" s="348">
        <f>SUM(K4+K11+K12+K5)</f>
        <v>64.31416817</v>
      </c>
      <c r="L38" s="348">
        <f t="shared" ref="L38:M38" si="5">SUM(L4+L11+L12+L3)</f>
        <v>68.78686729</v>
      </c>
      <c r="M38" s="348">
        <f t="shared" si="5"/>
        <v>67.00982108</v>
      </c>
      <c r="N38" s="348">
        <f t="shared" ref="N38:P38" si="6">SUM(N18+N11+N12+N3)</f>
        <v>71.0487769</v>
      </c>
      <c r="O38" s="348">
        <f t="shared" si="6"/>
        <v>78.43989045</v>
      </c>
      <c r="P38" s="348">
        <f t="shared" si="6"/>
        <v>72.40398627</v>
      </c>
      <c r="Q38" s="225"/>
      <c r="R38" s="225"/>
      <c r="S38" s="225"/>
      <c r="T38" s="225"/>
      <c r="U38" s="225"/>
      <c r="V38" s="225"/>
      <c r="W38" s="225"/>
      <c r="X38" s="225"/>
      <c r="Y38" s="225"/>
    </row>
    <row r="39" ht="15.75" customHeight="1">
      <c r="A39" s="340" t="s">
        <v>244</v>
      </c>
      <c r="B39" s="347"/>
      <c r="C39" s="347"/>
      <c r="D39" s="347"/>
      <c r="E39" s="347"/>
      <c r="F39" s="348">
        <f t="shared" ref="F39:P39" si="7">SUMSQ(F3:F9,F11:F27)</f>
        <v>1443.332282</v>
      </c>
      <c r="G39" s="348">
        <f t="shared" si="7"/>
        <v>1545.089922</v>
      </c>
      <c r="H39" s="348">
        <f t="shared" si="7"/>
        <v>709.6093561</v>
      </c>
      <c r="I39" s="348">
        <f t="shared" si="7"/>
        <v>1047.887594</v>
      </c>
      <c r="J39" s="348">
        <f t="shared" si="7"/>
        <v>1378.858694</v>
      </c>
      <c r="K39" s="348">
        <f t="shared" si="7"/>
        <v>1222.544584</v>
      </c>
      <c r="L39" s="348">
        <f t="shared" si="7"/>
        <v>1450.191613</v>
      </c>
      <c r="M39" s="348">
        <f t="shared" si="7"/>
        <v>1418.921322</v>
      </c>
      <c r="N39" s="348">
        <f t="shared" si="7"/>
        <v>1631.75123</v>
      </c>
      <c r="O39" s="348">
        <f t="shared" si="7"/>
        <v>2185.702629</v>
      </c>
      <c r="P39" s="348">
        <f t="shared" si="7"/>
        <v>1761.327039</v>
      </c>
      <c r="Q39" s="225"/>
      <c r="R39" s="225"/>
      <c r="S39" s="225"/>
      <c r="T39" s="225"/>
      <c r="U39" s="225"/>
      <c r="V39" s="225"/>
      <c r="W39" s="225"/>
      <c r="X39" s="225"/>
      <c r="Y39" s="225"/>
    </row>
    <row r="40" ht="15.75" customHeight="1">
      <c r="A40" s="2"/>
      <c r="B40" s="21"/>
      <c r="C40" s="21"/>
      <c r="D40" s="21"/>
      <c r="E40" s="21"/>
      <c r="F40" s="21"/>
      <c r="G40" s="21"/>
      <c r="H40" s="21"/>
      <c r="I40" s="21"/>
      <c r="J40" s="21"/>
      <c r="K40" s="21"/>
      <c r="L40" s="21"/>
      <c r="M40" s="21"/>
      <c r="N40" s="21"/>
      <c r="O40" s="21"/>
      <c r="P40" s="41"/>
      <c r="Q40" s="41"/>
      <c r="R40" s="41"/>
      <c r="S40" s="41"/>
      <c r="T40" s="41"/>
      <c r="U40" s="41"/>
      <c r="V40" s="41"/>
      <c r="W40" s="41"/>
      <c r="X40" s="41"/>
      <c r="Y40" s="41"/>
    </row>
    <row r="41" ht="15.75" customHeight="1">
      <c r="A41" s="1"/>
      <c r="B41" s="4" t="s">
        <v>66</v>
      </c>
      <c r="F41" s="21"/>
      <c r="G41" s="21"/>
      <c r="H41" s="21"/>
      <c r="I41" s="21"/>
      <c r="J41" s="21"/>
      <c r="K41" s="21"/>
      <c r="L41" s="21"/>
      <c r="M41" s="21"/>
      <c r="N41" s="21"/>
      <c r="O41" s="21"/>
      <c r="P41" s="41"/>
      <c r="Q41" s="41"/>
      <c r="R41" s="41"/>
      <c r="S41" s="41"/>
      <c r="T41" s="41"/>
      <c r="U41" s="41"/>
      <c r="V41" s="41"/>
      <c r="W41" s="41"/>
      <c r="X41" s="41"/>
      <c r="Y41" s="41"/>
    </row>
    <row r="42" ht="15.75" customHeight="1">
      <c r="A42" s="1"/>
      <c r="B42" s="41"/>
      <c r="C42" s="41"/>
      <c r="D42" s="41"/>
      <c r="E42" s="41"/>
      <c r="F42" s="41"/>
      <c r="G42" s="41"/>
      <c r="H42" s="41"/>
      <c r="I42" s="41"/>
      <c r="J42" s="41"/>
      <c r="K42" s="41"/>
      <c r="L42" s="41"/>
      <c r="M42" s="41"/>
      <c r="N42" s="41"/>
      <c r="O42" s="41"/>
      <c r="P42" s="41"/>
      <c r="Q42" s="41"/>
      <c r="R42" s="41"/>
      <c r="S42" s="41"/>
      <c r="T42" s="41"/>
      <c r="U42" s="41"/>
      <c r="V42" s="41"/>
      <c r="W42" s="41"/>
      <c r="X42" s="41"/>
      <c r="Y42" s="41"/>
    </row>
    <row r="43" ht="15.75" customHeight="1">
      <c r="A43" s="339"/>
      <c r="B43" s="21"/>
      <c r="C43" s="21"/>
      <c r="D43" s="21"/>
      <c r="E43" s="21"/>
      <c r="F43" s="21"/>
      <c r="G43" s="21"/>
      <c r="H43" s="21"/>
      <c r="I43" s="21"/>
      <c r="J43" s="21"/>
      <c r="K43" s="21"/>
      <c r="L43" s="21"/>
      <c r="M43" s="21"/>
      <c r="N43" s="41"/>
      <c r="O43" s="41"/>
      <c r="P43" s="41"/>
      <c r="Q43" s="41"/>
      <c r="R43" s="41"/>
      <c r="S43" s="41"/>
      <c r="T43" s="41"/>
      <c r="U43" s="41"/>
      <c r="V43" s="41"/>
      <c r="W43" s="41"/>
      <c r="X43" s="41"/>
      <c r="Y43" s="41"/>
    </row>
    <row r="44" ht="15.75" customHeight="1">
      <c r="A44" s="1"/>
      <c r="B44" s="41"/>
      <c r="C44" s="41"/>
      <c r="D44" s="41"/>
      <c r="E44" s="41"/>
      <c r="F44" s="41"/>
      <c r="G44" s="41"/>
      <c r="H44" s="41"/>
      <c r="I44" s="41"/>
      <c r="J44" s="41"/>
      <c r="K44" s="41"/>
      <c r="L44" s="41"/>
      <c r="M44" s="41"/>
      <c r="N44" s="41"/>
      <c r="O44" s="41"/>
      <c r="P44" s="41"/>
      <c r="Q44" s="41"/>
      <c r="R44" s="41"/>
      <c r="S44" s="41"/>
      <c r="T44" s="41"/>
      <c r="U44" s="41"/>
      <c r="V44" s="41"/>
      <c r="W44" s="41"/>
      <c r="X44" s="41"/>
      <c r="Y44" s="41"/>
    </row>
  </sheetData>
  <mergeCells count="1">
    <mergeCell ref="B41:E41"/>
  </mergeCells>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7.29" defaultRowHeight="15.0"/>
  <cols>
    <col customWidth="1" min="1" max="1" width="26.86"/>
    <col customWidth="1" min="2" max="2" width="10.71"/>
    <col customWidth="1" min="3" max="3" width="15.29"/>
    <col customWidth="1" min="4" max="4" width="12.0"/>
    <col customWidth="1" min="5" max="5" width="13.14"/>
    <col customWidth="1" min="6" max="6" width="11.57"/>
    <col customWidth="1" min="7" max="7" width="16.57"/>
    <col customWidth="1" min="8" max="8" width="12.71"/>
    <col customWidth="1" min="9" max="9" width="17.86"/>
    <col customWidth="1" min="10" max="10" width="16.0"/>
    <col customWidth="1" min="11" max="11" width="15.0"/>
    <col customWidth="1" min="12" max="12" width="8.29"/>
    <col customWidth="1" min="13" max="13" width="8.71"/>
    <col customWidth="1" min="14" max="14" width="10.0"/>
    <col customWidth="1" min="15" max="15" width="8.29"/>
    <col customWidth="1" min="16" max="16" width="9.43"/>
    <col customWidth="1" min="17" max="20" width="7.14"/>
    <col customWidth="1" min="21" max="21" width="9.86"/>
    <col customWidth="1" min="22" max="22" width="9.14"/>
    <col customWidth="1" min="23" max="23" width="9.71"/>
    <col customWidth="1" min="24" max="25" width="7.14"/>
  </cols>
  <sheetData>
    <row r="1" ht="18.0" customHeight="1">
      <c r="A1" s="1"/>
      <c r="B1" s="205" t="s">
        <v>325</v>
      </c>
      <c r="N1" s="41"/>
      <c r="O1" s="41"/>
      <c r="P1" s="41"/>
      <c r="Q1" s="41"/>
      <c r="R1" s="41"/>
      <c r="S1" s="41"/>
      <c r="T1" s="41"/>
      <c r="U1" s="41"/>
      <c r="V1" s="41"/>
      <c r="W1" s="41"/>
      <c r="X1" s="41"/>
      <c r="Y1" s="41"/>
    </row>
    <row r="2" ht="15.75" customHeight="1">
      <c r="A2" s="6"/>
      <c r="B2" s="8">
        <v>1984.0</v>
      </c>
      <c r="C2" s="8">
        <v>1988.0</v>
      </c>
      <c r="D2" s="8">
        <v>1990.0</v>
      </c>
      <c r="E2" s="8">
        <v>1992.0</v>
      </c>
      <c r="F2" s="8">
        <v>1996.0</v>
      </c>
      <c r="G2" s="8">
        <v>1998.0</v>
      </c>
      <c r="H2" s="8">
        <v>2000.0</v>
      </c>
      <c r="I2" s="8">
        <v>2004.0</v>
      </c>
      <c r="J2" s="8" t="s">
        <v>177</v>
      </c>
      <c r="K2" s="8">
        <v>2010.0</v>
      </c>
      <c r="L2" s="8">
        <v>2011.0</v>
      </c>
      <c r="M2" s="8">
        <v>2012.0</v>
      </c>
      <c r="N2" s="8">
        <v>2013.0</v>
      </c>
      <c r="O2" s="9">
        <v>2014.0</v>
      </c>
      <c r="P2" s="10">
        <v>2015.0</v>
      </c>
      <c r="Q2" s="9"/>
      <c r="R2" s="9"/>
      <c r="S2" s="9"/>
      <c r="T2" s="9"/>
      <c r="U2" s="9"/>
      <c r="V2" s="9"/>
      <c r="W2" s="9"/>
      <c r="X2" s="9"/>
      <c r="Y2" s="9"/>
    </row>
    <row r="3" ht="15.75" customHeight="1">
      <c r="A3" s="12" t="s">
        <v>48</v>
      </c>
      <c r="B3" s="119"/>
      <c r="C3" s="119"/>
      <c r="D3" s="119"/>
      <c r="E3" s="119"/>
      <c r="F3" s="119"/>
      <c r="G3" s="119"/>
      <c r="H3" s="119"/>
      <c r="I3" s="119"/>
      <c r="J3" s="119">
        <v>51.7</v>
      </c>
      <c r="K3" s="119">
        <v>59.2</v>
      </c>
      <c r="L3" s="119">
        <v>1820.9</v>
      </c>
      <c r="M3" s="119">
        <v>1865.1</v>
      </c>
      <c r="N3" s="119">
        <v>2147.5</v>
      </c>
      <c r="O3" s="210">
        <f>('Broadcast TV (RV)'!O4)+('Pay &amp; Specialty (RV)'!O3)</f>
        <v>2472.6</v>
      </c>
      <c r="P3" s="210">
        <f>('Broadcast TV (RV)'!P4)+('Pay &amp; Specialty (RV)'!P3)</f>
        <v>2216.2</v>
      </c>
      <c r="Q3" s="49"/>
      <c r="R3" s="21"/>
      <c r="S3" s="49"/>
      <c r="T3" s="39"/>
      <c r="U3" s="1"/>
      <c r="V3" s="41"/>
      <c r="W3" s="41"/>
      <c r="X3" s="41"/>
      <c r="Y3" s="41"/>
    </row>
    <row r="4" ht="15.75" customHeight="1">
      <c r="A4" s="12" t="s">
        <v>326</v>
      </c>
      <c r="B4" s="119"/>
      <c r="C4" s="119">
        <f>('Pay &amp; Specialty (RV)'!C4)</f>
        <v>20.1</v>
      </c>
      <c r="D4" s="119">
        <f>('Pay &amp; Specialty (RV)'!D4)</f>
        <v>78.5</v>
      </c>
      <c r="E4" s="119">
        <f>('Pay &amp; Specialty (RV)'!E4)</f>
        <v>88.9</v>
      </c>
      <c r="F4" s="119">
        <f>('Pay &amp; Specialty (RV)'!F4)</f>
        <v>110.1</v>
      </c>
      <c r="G4" s="119">
        <f>('Pay &amp; Specialty (RV)'!G4)</f>
        <v>131.3</v>
      </c>
      <c r="H4" s="119">
        <f>('Pay &amp; Specialty (RV)'!H4)</f>
        <v>207.7</v>
      </c>
      <c r="I4" s="119">
        <f>('Pay &amp; Specialty (RV)'!I4)</f>
        <v>370.8</v>
      </c>
      <c r="J4" s="119">
        <f>('Pay &amp; Specialty (RV)'!J4)</f>
        <v>490.9</v>
      </c>
      <c r="K4" s="119">
        <f>('Pay &amp; Specialty (RV)'!K4)</f>
        <v>523.7</v>
      </c>
      <c r="L4" s="119">
        <f>('Pay &amp; Specialty (RV)'!L4)</f>
        <v>553.9</v>
      </c>
      <c r="M4" s="119">
        <f>('Pay &amp; Specialty (RV)'!M4)</f>
        <v>561.6</v>
      </c>
      <c r="N4" s="119" t="s">
        <v>3</v>
      </c>
      <c r="O4" s="116"/>
      <c r="P4" s="41"/>
      <c r="Q4" s="119"/>
      <c r="R4" s="119"/>
      <c r="S4" s="119"/>
      <c r="T4" s="115"/>
      <c r="U4" s="122"/>
      <c r="V4" s="41"/>
      <c r="W4" s="41"/>
      <c r="X4" s="41"/>
      <c r="Y4" s="41"/>
    </row>
    <row r="5" ht="15.75" customHeight="1">
      <c r="A5" s="12" t="s">
        <v>328</v>
      </c>
      <c r="B5" s="119"/>
      <c r="C5" s="119"/>
      <c r="D5" s="119"/>
      <c r="E5" s="119"/>
      <c r="F5" s="119"/>
      <c r="G5" s="119"/>
      <c r="H5" s="119"/>
      <c r="I5" s="119"/>
      <c r="J5" s="119">
        <f>('Broadcast TV (RV)'!J5)+('Pay &amp; Specialty (RV)'!J5)</f>
        <v>1515.8</v>
      </c>
      <c r="K5" s="119">
        <f>('Broadcast TV (RV)'!K5)+('Pay &amp; Specialty (RV)'!K5)</f>
        <v>1691.8</v>
      </c>
      <c r="L5" s="119" t="s">
        <v>48</v>
      </c>
      <c r="M5" s="119"/>
      <c r="N5" s="119"/>
      <c r="O5" s="116"/>
      <c r="P5" s="41"/>
      <c r="Q5" s="41"/>
      <c r="R5" s="41"/>
      <c r="S5" s="41"/>
      <c r="T5" s="115"/>
      <c r="U5" s="122"/>
      <c r="V5" s="41"/>
      <c r="W5" s="41"/>
      <c r="X5" s="41"/>
      <c r="Y5" s="41"/>
    </row>
    <row r="6" ht="15.75" customHeight="1">
      <c r="A6" s="12" t="s">
        <v>330</v>
      </c>
      <c r="B6" s="119"/>
      <c r="C6" s="119"/>
      <c r="D6" s="119"/>
      <c r="E6" s="119"/>
      <c r="F6" s="119"/>
      <c r="G6" s="119"/>
      <c r="H6" s="129">
        <f>('Pay &amp; Specialty (RV)'!H6)</f>
        <v>12.3</v>
      </c>
      <c r="I6" s="119">
        <f>('Broadcast TV (RV)'!I6)+('Pay &amp; Specialty (RV)'!I6)</f>
        <v>981.9</v>
      </c>
      <c r="J6" s="119" t="s">
        <v>182</v>
      </c>
      <c r="K6" s="119"/>
      <c r="L6" s="119"/>
      <c r="M6" s="119"/>
      <c r="N6" s="119"/>
      <c r="O6" s="116"/>
      <c r="P6" s="41"/>
      <c r="Q6" s="41"/>
      <c r="R6" s="41"/>
      <c r="S6" s="41"/>
      <c r="T6" s="80"/>
      <c r="U6" s="1"/>
      <c r="V6" s="41"/>
      <c r="W6" s="41"/>
      <c r="X6" s="41"/>
      <c r="Y6" s="41"/>
    </row>
    <row r="7" ht="15.75" customHeight="1">
      <c r="A7" s="12" t="s">
        <v>331</v>
      </c>
      <c r="B7" s="119">
        <f>('Broadcast TV (RV)'!B7)+('Pay &amp; Specialty (RV)'!B8)</f>
        <v>147.744</v>
      </c>
      <c r="C7" s="119">
        <f>('Broadcast TV (RV)'!C7)+('Pay &amp; Specialty (RV)'!C8)</f>
        <v>228.768</v>
      </c>
      <c r="D7" s="119">
        <f>('Broadcast TV (RV)'!D7)+('Pay &amp; Specialty (RV)'!D8)</f>
        <v>168.672</v>
      </c>
      <c r="E7" s="119">
        <f>('Broadcast TV (RV)'!E7)+('Pay &amp; Specialty (RV)'!E8)</f>
        <v>192.384</v>
      </c>
      <c r="F7" s="119">
        <f>('Broadcast TV (RV)'!F7)+('Pay &amp; Specialty (RV)'!F8)</f>
        <v>216.192</v>
      </c>
      <c r="G7" s="119">
        <f>('Broadcast TV (RV)'!G7)+('Pay &amp; Specialty (RV)'!G8)</f>
        <v>474.7</v>
      </c>
      <c r="H7" s="119">
        <f>('Broadcast TV (RV)'!H7)+('Pay &amp; Specialty (RV)'!H8)</f>
        <v>615</v>
      </c>
      <c r="I7" s="129" t="s">
        <v>332</v>
      </c>
      <c r="J7" s="119"/>
      <c r="K7" s="119"/>
      <c r="L7" s="119"/>
      <c r="M7" s="119"/>
      <c r="N7" s="119"/>
      <c r="O7" s="116"/>
      <c r="P7" s="41"/>
      <c r="Q7" s="41"/>
      <c r="R7" s="41"/>
      <c r="S7" s="41"/>
      <c r="T7" s="115"/>
      <c r="U7" s="73"/>
      <c r="V7" s="41"/>
      <c r="W7" s="41"/>
      <c r="X7" s="41"/>
      <c r="Y7" s="41"/>
    </row>
    <row r="8" ht="15.75" customHeight="1">
      <c r="A8" s="12" t="s">
        <v>333</v>
      </c>
      <c r="B8" s="119"/>
      <c r="C8" s="119">
        <f>('Pay &amp; Specialty (RV)'!C9)</f>
        <v>31.1</v>
      </c>
      <c r="D8" s="119">
        <f>('Pay &amp; Specialty (RV)'!D9)</f>
        <v>77.9</v>
      </c>
      <c r="E8" s="119">
        <f>('Pay &amp; Specialty (RV)'!E9)</f>
        <v>95.1</v>
      </c>
      <c r="F8" s="119">
        <f>('Pay &amp; Specialty (RV)'!F9)</f>
        <v>203.6</v>
      </c>
      <c r="G8" s="119">
        <f>('Pay &amp; Specialty (RV)'!G9)</f>
        <v>236.9</v>
      </c>
      <c r="H8" s="119" t="s">
        <v>335</v>
      </c>
      <c r="I8" s="119"/>
      <c r="J8" s="119"/>
      <c r="K8" s="119"/>
      <c r="L8" s="119"/>
      <c r="M8" s="119"/>
      <c r="N8" s="119"/>
      <c r="O8" s="116"/>
      <c r="P8" s="41"/>
      <c r="Q8" s="41"/>
      <c r="R8" s="41"/>
      <c r="S8" s="41"/>
      <c r="T8" s="115"/>
      <c r="U8" s="73"/>
      <c r="V8" s="41"/>
      <c r="W8" s="41"/>
      <c r="X8" s="41"/>
      <c r="Y8" s="41"/>
    </row>
    <row r="9" ht="15.75" customHeight="1">
      <c r="A9" s="12" t="s">
        <v>336</v>
      </c>
      <c r="B9" s="119">
        <f>('Broadcast TV (RV)'!B8)</f>
        <v>23.8</v>
      </c>
      <c r="C9" s="119">
        <f>('Broadcast TV (RV)'!C8)</f>
        <v>51.4</v>
      </c>
      <c r="D9" s="119">
        <f>('Broadcast TV (RV)'!D8)</f>
        <v>55.8</v>
      </c>
      <c r="E9" s="119">
        <f>('Broadcast TV (RV)'!E8)</f>
        <v>61.3</v>
      </c>
      <c r="F9" s="119">
        <f>('Broadcast TV (RV)'!F8)</f>
        <v>64.2</v>
      </c>
      <c r="G9" s="119" t="s">
        <v>185</v>
      </c>
      <c r="H9" s="119"/>
      <c r="I9" s="119"/>
      <c r="J9" s="119"/>
      <c r="K9" s="119"/>
      <c r="L9" s="119"/>
      <c r="M9" s="119"/>
      <c r="N9" s="119"/>
      <c r="O9" s="116"/>
      <c r="P9" s="41"/>
      <c r="Q9" s="41"/>
      <c r="R9" s="41"/>
      <c r="S9" s="41"/>
      <c r="T9" s="39"/>
      <c r="U9" s="1"/>
      <c r="V9" s="41"/>
      <c r="W9" s="41"/>
      <c r="X9" s="41"/>
      <c r="Y9" s="41"/>
    </row>
    <row r="10" ht="15.75" customHeight="1">
      <c r="A10" s="12" t="s">
        <v>337</v>
      </c>
      <c r="B10" s="119">
        <f>('Broadcast TV (RV)'!B9)</f>
        <v>14.9</v>
      </c>
      <c r="C10" s="119">
        <f>('Broadcast TV (RV)'!C9)</f>
        <v>17.6</v>
      </c>
      <c r="D10" s="119">
        <f>('Broadcast TV (RV)'!D9)</f>
        <v>19.7</v>
      </c>
      <c r="E10" s="119">
        <f>('Broadcast TV (RV)'!E9)</f>
        <v>15.1</v>
      </c>
      <c r="F10" s="119">
        <f>('Broadcast TV (RV)'!F9)</f>
        <v>19.8</v>
      </c>
      <c r="G10" s="119" t="s">
        <v>185</v>
      </c>
      <c r="H10" s="119"/>
      <c r="I10" s="119"/>
      <c r="J10" s="119"/>
      <c r="K10" s="119"/>
      <c r="L10" s="119"/>
      <c r="M10" s="119"/>
      <c r="N10" s="119"/>
      <c r="O10" s="116"/>
      <c r="P10" s="41"/>
      <c r="Q10" s="41"/>
      <c r="R10" s="41"/>
      <c r="S10" s="41"/>
      <c r="T10" s="39"/>
      <c r="U10" s="1"/>
      <c r="V10" s="41"/>
      <c r="W10" s="41"/>
      <c r="X10" s="41"/>
      <c r="Y10" s="41"/>
    </row>
    <row r="11" ht="15.75" customHeight="1">
      <c r="A11" s="12" t="s">
        <v>338</v>
      </c>
      <c r="B11" s="119">
        <f>('Broadcast TV (RV)'!B10)</f>
        <v>15.7</v>
      </c>
      <c r="C11" s="119">
        <f>('Broadcast TV (RV)'!C10)</f>
        <v>17</v>
      </c>
      <c r="D11" s="119">
        <f>('Broadcast TV (RV)'!D10)</f>
        <v>18.4</v>
      </c>
      <c r="E11" s="119" t="s">
        <v>189</v>
      </c>
      <c r="F11" s="119"/>
      <c r="G11" s="119"/>
      <c r="H11" s="119"/>
      <c r="I11" s="119"/>
      <c r="J11" s="119"/>
      <c r="K11" s="119"/>
      <c r="L11" s="119"/>
      <c r="M11" s="119"/>
      <c r="N11" s="119"/>
      <c r="O11" s="116"/>
      <c r="P11" s="41"/>
      <c r="Q11" s="41"/>
      <c r="R11" s="41"/>
      <c r="S11" s="41"/>
      <c r="T11" s="39"/>
      <c r="U11" s="1"/>
      <c r="V11" s="41"/>
      <c r="W11" s="41"/>
      <c r="X11" s="41"/>
      <c r="Y11" s="41"/>
    </row>
    <row r="12" ht="15.75" customHeight="1">
      <c r="A12" s="12" t="s">
        <v>339</v>
      </c>
      <c r="B12" s="119">
        <f>('Broadcast TV (RV)'!B11)</f>
        <v>16.3</v>
      </c>
      <c r="C12" s="119">
        <f>('Broadcast TV (RV)'!C11)</f>
        <v>19.2</v>
      </c>
      <c r="D12" s="119" t="s">
        <v>191</v>
      </c>
      <c r="E12" s="119"/>
      <c r="F12" s="119"/>
      <c r="G12" s="119"/>
      <c r="H12" s="119"/>
      <c r="I12" s="119"/>
      <c r="J12" s="119"/>
      <c r="K12" s="119"/>
      <c r="L12" s="119"/>
      <c r="M12" s="119"/>
      <c r="N12" s="119"/>
      <c r="O12" s="116"/>
      <c r="P12" s="41"/>
      <c r="Q12" s="41"/>
      <c r="R12" s="41"/>
      <c r="S12" s="41"/>
      <c r="T12" s="39"/>
      <c r="U12" s="1"/>
      <c r="V12" s="41"/>
      <c r="W12" s="41"/>
      <c r="X12" s="41"/>
      <c r="Y12" s="41"/>
    </row>
    <row r="13" ht="15.75" customHeight="1">
      <c r="A13" s="12" t="s">
        <v>340</v>
      </c>
      <c r="B13" s="119">
        <f>('Broadcast TV (RV)'!B12)</f>
        <v>4.4</v>
      </c>
      <c r="C13" s="119">
        <f>('Broadcast TV (RV)'!C12)</f>
        <v>5.1</v>
      </c>
      <c r="D13" s="119" t="s">
        <v>191</v>
      </c>
      <c r="E13" s="119"/>
      <c r="F13" s="119"/>
      <c r="G13" s="119"/>
      <c r="H13" s="119"/>
      <c r="I13" s="119"/>
      <c r="J13" s="119"/>
      <c r="K13" s="119"/>
      <c r="L13" s="119"/>
      <c r="M13" s="119"/>
      <c r="N13" s="119"/>
      <c r="O13" s="116"/>
      <c r="P13" s="41"/>
      <c r="Q13" s="41"/>
      <c r="R13" s="41"/>
      <c r="S13" s="41"/>
      <c r="T13" s="39"/>
      <c r="U13" s="1"/>
      <c r="V13" s="41"/>
      <c r="W13" s="41"/>
      <c r="X13" s="41"/>
      <c r="Y13" s="41"/>
    </row>
    <row r="14" ht="15.75" customHeight="1">
      <c r="A14" s="12" t="s">
        <v>341</v>
      </c>
      <c r="B14" s="119">
        <f>('Broadcast TV (RV)'!B13)</f>
        <v>5.6</v>
      </c>
      <c r="C14" s="119">
        <f>('Broadcast TV (RV)'!C13)</f>
        <v>6.1</v>
      </c>
      <c r="D14" s="119" t="s">
        <v>191</v>
      </c>
      <c r="E14" s="119"/>
      <c r="F14" s="119"/>
      <c r="G14" s="119"/>
      <c r="H14" s="119"/>
      <c r="I14" s="119"/>
      <c r="J14" s="119"/>
      <c r="K14" s="119"/>
      <c r="L14" s="119"/>
      <c r="M14" s="119"/>
      <c r="N14" s="119"/>
      <c r="O14" s="116"/>
      <c r="P14" s="41"/>
      <c r="Q14" s="41"/>
      <c r="R14" s="41"/>
      <c r="S14" s="41"/>
      <c r="T14" s="39"/>
      <c r="U14" s="1"/>
      <c r="V14" s="41"/>
      <c r="W14" s="41"/>
      <c r="X14" s="41"/>
      <c r="Y14" s="41"/>
    </row>
    <row r="15" ht="15.75" customHeight="1">
      <c r="A15" s="12" t="s">
        <v>342</v>
      </c>
      <c r="B15" s="119">
        <f>('Broadcast TV (RV)'!B14)</f>
        <v>9</v>
      </c>
      <c r="C15" s="119">
        <f>('Broadcast TV (RV)'!C14)</f>
        <v>10.6</v>
      </c>
      <c r="D15" s="119"/>
      <c r="E15" s="119"/>
      <c r="F15" s="119"/>
      <c r="G15" s="119"/>
      <c r="H15" s="119"/>
      <c r="I15" s="119"/>
      <c r="J15" s="119"/>
      <c r="K15" s="119"/>
      <c r="L15" s="119"/>
      <c r="M15" s="119"/>
      <c r="N15" s="119"/>
      <c r="O15" s="116"/>
      <c r="P15" s="41"/>
      <c r="Q15" s="41"/>
      <c r="R15" s="41"/>
      <c r="S15" s="41"/>
      <c r="T15" s="39"/>
      <c r="U15" s="1"/>
      <c r="V15" s="41"/>
      <c r="W15" s="41"/>
      <c r="X15" s="41"/>
      <c r="Y15" s="41"/>
    </row>
    <row r="16" ht="15.75" customHeight="1">
      <c r="A16" s="12" t="s">
        <v>343</v>
      </c>
      <c r="B16" s="119">
        <f>('Broadcast TV (RV)'!B15)</f>
        <v>73.9</v>
      </c>
      <c r="C16" s="119">
        <f>('Broadcast TV (RV)'!C15)+('Pay &amp; Specialty (RV)'!C7)</f>
        <v>113</v>
      </c>
      <c r="D16" s="119">
        <f>('Broadcast TV (RV)'!D15)+('Pay &amp; Specialty (RV)'!D7)</f>
        <v>129</v>
      </c>
      <c r="E16" s="119">
        <f>('Broadcast TV (RV)'!E15)+('Pay &amp; Specialty (RV)'!E7)</f>
        <v>142.4</v>
      </c>
      <c r="F16" s="119">
        <f>('Broadcast TV (RV)'!F15)+('Pay &amp; Specialty (RV)'!F7)</f>
        <v>169.5</v>
      </c>
      <c r="G16" s="119">
        <f>('Broadcast TV (RV)'!G15)+('Pay &amp; Specialty (RV)'!G7)</f>
        <v>212.6</v>
      </c>
      <c r="H16" s="119">
        <f>('Broadcast TV (RV)'!H15)+('Pay &amp; Specialty (RV)'!H7)</f>
        <v>266.3523247</v>
      </c>
      <c r="I16" s="119">
        <f>('Broadcast TV (RV)'!I15)+('Pay &amp; Specialty (RV)'!I7)</f>
        <v>449.8</v>
      </c>
      <c r="J16" s="119" t="s">
        <v>344</v>
      </c>
      <c r="K16" s="119"/>
      <c r="L16" s="119"/>
      <c r="M16" s="119"/>
      <c r="N16" s="119"/>
      <c r="O16" s="116"/>
      <c r="P16" s="41"/>
      <c r="Q16" s="41"/>
      <c r="R16" s="41"/>
      <c r="S16" s="41"/>
      <c r="T16" s="39"/>
      <c r="U16" s="1"/>
      <c r="V16" s="41"/>
      <c r="W16" s="41"/>
      <c r="X16" s="41"/>
      <c r="Y16" s="41"/>
    </row>
    <row r="17" ht="15.75" customHeight="1">
      <c r="A17" s="12" t="s">
        <v>345</v>
      </c>
      <c r="B17" s="119"/>
      <c r="C17" s="119"/>
      <c r="D17" s="119"/>
      <c r="E17" s="119"/>
      <c r="F17" s="119">
        <f>('Pay &amp; Specialty (RV)'!F10)</f>
        <v>24.6</v>
      </c>
      <c r="G17" s="119">
        <f>('Pay &amp; Specialty (RV)'!G10)</f>
        <v>79.4</v>
      </c>
      <c r="H17" s="119">
        <f>('Broadcast TV (RV)'!H17)+('Pay &amp; Specialty (RV)'!H10)</f>
        <v>151.3</v>
      </c>
      <c r="I17" s="119">
        <f>('Broadcast TV (RV)'!I17)+('Pay &amp; Specialty (RV)'!I10)</f>
        <v>348.9</v>
      </c>
      <c r="J17" s="119">
        <f>('Broadcast TV (RV)'!J17)+('Pay &amp; Specialty (RV)'!J10)</f>
        <v>475.36845</v>
      </c>
      <c r="K17" s="119">
        <f>('Broadcast TV (RV)'!K17)+('Pay &amp; Specialty (RV)'!K10)</f>
        <v>1474.97295</v>
      </c>
      <c r="L17" s="119">
        <f>('Broadcast TV (RV)'!L17)+('Pay &amp; Specialty (RV)'!L10)</f>
        <v>1589.32227</v>
      </c>
      <c r="M17" s="119">
        <f>('Broadcast TV (RV)'!M17)+('Pay &amp; Specialty (RV)'!M10)</f>
        <v>1515.47295</v>
      </c>
      <c r="N17" s="119">
        <f>('Broadcast TV (RV)'!N17)+('Pay &amp; Specialty (RV)'!N10)</f>
        <v>1510.773748</v>
      </c>
      <c r="O17" s="119">
        <f>('Broadcast TV (RV)'!O17)+('Pay &amp; Specialty (RV)'!O10)</f>
        <v>1545.593066</v>
      </c>
      <c r="P17" s="119">
        <f>('Broadcast TV (RV)'!P17)+('Pay &amp; Specialty (RV)'!P10)</f>
        <v>1514</v>
      </c>
      <c r="Q17" s="41"/>
      <c r="R17" s="41"/>
      <c r="S17" s="41"/>
      <c r="T17" s="39"/>
      <c r="U17" s="1"/>
      <c r="V17" s="41"/>
      <c r="W17" s="41"/>
      <c r="X17" s="41"/>
      <c r="Y17" s="41"/>
    </row>
    <row r="18" ht="15.75" customHeight="1">
      <c r="A18" s="120" t="s">
        <v>270</v>
      </c>
      <c r="B18" s="121"/>
      <c r="C18" s="121"/>
      <c r="D18" s="121"/>
      <c r="E18" s="121"/>
      <c r="F18" s="121"/>
      <c r="G18" s="121"/>
      <c r="H18" s="121"/>
      <c r="I18" s="121">
        <f>('Pay &amp; Specialty (RV)'!I11)</f>
        <v>16.7</v>
      </c>
      <c r="J18" s="121">
        <f>('Pay &amp; Specialty (RV)'!J11)</f>
        <v>62</v>
      </c>
      <c r="K18" s="121">
        <f>('Broadcast TV (RV)'!K18)+('Pay &amp; Specialty (RV)'!K11)</f>
        <v>977.7</v>
      </c>
      <c r="L18" s="121">
        <f>('Broadcast TV (RV)'!L18)+('Pay &amp; Specialty (RV)'!L11)</f>
        <v>1062.1</v>
      </c>
      <c r="M18" s="121">
        <f>('Broadcast TV (RV)'!M18)+('Pay &amp; Specialty (RV)'!M11)</f>
        <v>994.2</v>
      </c>
      <c r="N18" s="121">
        <f>('Broadcast TV (RV)'!N18)+('Pay &amp; Specialty (RV)'!N11)</f>
        <v>965</v>
      </c>
      <c r="O18" s="121">
        <f>('Broadcast TV (RV)'!O18)+('Pay &amp; Specialty (RV)'!O11)</f>
        <v>987.3</v>
      </c>
      <c r="P18" s="121">
        <f>('Broadcast TV (RV)'!P18)+('Pay &amp; Specialty (RV)'!P11)</f>
        <v>989</v>
      </c>
      <c r="Q18" s="225"/>
      <c r="R18" s="225"/>
      <c r="S18" s="225"/>
      <c r="T18" s="39"/>
      <c r="U18" s="1"/>
      <c r="V18" s="225"/>
      <c r="W18" s="225"/>
      <c r="X18" s="225"/>
      <c r="Y18" s="225"/>
    </row>
    <row r="19" ht="15.75" customHeight="1">
      <c r="A19" s="120" t="s">
        <v>271</v>
      </c>
      <c r="B19" s="121"/>
      <c r="C19" s="121"/>
      <c r="D19" s="121"/>
      <c r="E19" s="121"/>
      <c r="F19" s="121">
        <f>('Pay &amp; Specialty (RV)'!F12)</f>
        <v>24.6</v>
      </c>
      <c r="G19" s="121">
        <f>('Pay &amp; Specialty (RV)'!G12)</f>
        <v>79.4</v>
      </c>
      <c r="H19" s="121">
        <f>('Broadcast TV (RV)'!H19)+('Pay &amp; Specialty (RV)'!H12)</f>
        <v>151.3</v>
      </c>
      <c r="I19" s="121">
        <f>('Broadcast TV (RV)'!I19)+('Pay &amp; Specialty (RV)'!I12)</f>
        <v>332.2</v>
      </c>
      <c r="J19" s="121">
        <f>('Broadcast TV (RV)'!J19)+('Pay &amp; Specialty (RV)'!J12)</f>
        <v>413.36845</v>
      </c>
      <c r="K19" s="121">
        <f>('Broadcast TV (RV)'!K19)+('Pay &amp; Specialty (RV)'!K12)</f>
        <v>497.27295</v>
      </c>
      <c r="L19" s="121">
        <f>('Broadcast TV (RV)'!L19)+('Pay &amp; Specialty (RV)'!L12)</f>
        <v>527.22227</v>
      </c>
      <c r="M19" s="121">
        <f>('Broadcast TV (RV)'!M19)+('Pay &amp; Specialty (RV)'!M12)</f>
        <v>521.27295</v>
      </c>
      <c r="N19" s="121">
        <f>('Broadcast TV (RV)'!N19)+('Pay &amp; Specialty (RV)'!N12)</f>
        <v>545.773748</v>
      </c>
      <c r="O19" s="121">
        <f>('Broadcast TV (RV)'!O19)+('Pay &amp; Specialty (RV)'!O12)</f>
        <v>558.2930657</v>
      </c>
      <c r="P19" s="61">
        <f>('Broadcast TV (RV)'!P19)+('Pay &amp; Specialty (RV)'!P12)</f>
        <v>525</v>
      </c>
      <c r="Q19" s="225"/>
      <c r="R19" s="225"/>
      <c r="S19" s="225"/>
      <c r="T19" s="39"/>
      <c r="U19" s="1"/>
      <c r="V19" s="225"/>
      <c r="W19" s="225"/>
      <c r="X19" s="225"/>
      <c r="Y19" s="225"/>
    </row>
    <row r="20" ht="15.75" customHeight="1">
      <c r="A20" s="12" t="s">
        <v>347</v>
      </c>
      <c r="B20" s="119">
        <f>('Broadcast TV (RV)'!B20)</f>
        <v>84.8</v>
      </c>
      <c r="C20" s="119">
        <f>('Broadcast TV (RV)'!C20)</f>
        <v>141.6</v>
      </c>
      <c r="D20" s="119">
        <f>('Broadcast TV (RV)'!D20)</f>
        <v>212.4</v>
      </c>
      <c r="E20" s="119">
        <f>('Broadcast TV (RV)'!E20)</f>
        <v>243.9</v>
      </c>
      <c r="F20" s="119">
        <f>('Broadcast TV (RV)'!F20)</f>
        <v>325.2</v>
      </c>
      <c r="G20" s="119">
        <f>('Broadcast TV (RV)'!G20)+('Pay &amp; Specialty (RV)'!G13)</f>
        <v>411.4</v>
      </c>
      <c r="H20" s="119">
        <f>('Broadcast TV (RV)'!H20)+('Pay &amp; Specialty (RV)'!H13)</f>
        <v>619.3</v>
      </c>
      <c r="I20" s="119">
        <f>('Broadcast TV (RV)'!I20)+('Pay &amp; Specialty (RV)'!I13)</f>
        <v>690.3</v>
      </c>
      <c r="J20" s="119">
        <f>('Broadcast TV (RV)'!J20)+('Pay &amp; Specialty (RV)'!J13)</f>
        <v>1030.7</v>
      </c>
      <c r="K20" s="119" t="s">
        <v>24</v>
      </c>
      <c r="L20" s="119"/>
      <c r="M20" s="119"/>
      <c r="N20" s="119"/>
      <c r="O20" s="116"/>
      <c r="P20" s="41"/>
      <c r="Q20" s="41"/>
      <c r="R20" s="41"/>
      <c r="S20" s="41"/>
      <c r="T20" s="39"/>
      <c r="U20" s="1"/>
      <c r="V20" s="41"/>
      <c r="W20" s="41"/>
      <c r="X20" s="41"/>
      <c r="Y20" s="41"/>
    </row>
    <row r="21" ht="15.75" customHeight="1">
      <c r="A21" s="12" t="s">
        <v>348</v>
      </c>
      <c r="B21" s="119"/>
      <c r="C21" s="119"/>
      <c r="D21" s="119"/>
      <c r="E21" s="119"/>
      <c r="F21" s="119">
        <f>('Pay &amp; Specialty (RV)'!F14)</f>
        <v>18</v>
      </c>
      <c r="G21" s="119">
        <f>('Pay &amp; Specialty (RV)'!G14)</f>
        <v>77.2</v>
      </c>
      <c r="H21" s="119">
        <f>('Pay &amp; Specialty (RV)'!H14)</f>
        <v>101.3</v>
      </c>
      <c r="I21" s="119">
        <f>('Pay &amp; Specialty (RV)'!I14)</f>
        <v>239.1</v>
      </c>
      <c r="J21" s="119" t="s">
        <v>349</v>
      </c>
      <c r="K21" s="119"/>
      <c r="L21" s="119"/>
      <c r="M21" s="119"/>
      <c r="N21" s="119"/>
      <c r="O21" s="116"/>
      <c r="P21" s="41"/>
      <c r="Q21" s="41"/>
      <c r="R21" s="41"/>
      <c r="S21" s="41"/>
      <c r="T21" s="39"/>
      <c r="U21" s="1"/>
      <c r="V21" s="41"/>
      <c r="W21" s="41"/>
      <c r="X21" s="41"/>
      <c r="Y21" s="41"/>
    </row>
    <row r="22" ht="15.75" customHeight="1">
      <c r="A22" s="12" t="s">
        <v>350</v>
      </c>
      <c r="B22" s="119"/>
      <c r="C22" s="119"/>
      <c r="D22" s="119">
        <f>('Pay &amp; Specialty (RV)'!D16)</f>
        <v>7.5</v>
      </c>
      <c r="E22" s="119">
        <f>('Pay &amp; Specialty (RV)'!E16)</f>
        <v>8.9</v>
      </c>
      <c r="F22" s="119">
        <f>('Pay &amp; Specialty (RV)'!F16)</f>
        <v>34.7</v>
      </c>
      <c r="G22" s="119" t="s">
        <v>278</v>
      </c>
      <c r="H22" s="119"/>
      <c r="I22" s="119"/>
      <c r="J22" s="119"/>
      <c r="K22" s="119"/>
      <c r="L22" s="119"/>
      <c r="M22" s="119"/>
      <c r="N22" s="119"/>
      <c r="O22" s="116"/>
      <c r="P22" s="41"/>
      <c r="Q22" s="41"/>
      <c r="R22" s="41"/>
      <c r="S22" s="41"/>
      <c r="T22" s="124"/>
      <c r="U22" s="25"/>
      <c r="V22" s="41"/>
      <c r="W22" s="41"/>
      <c r="X22" s="41"/>
      <c r="Y22" s="41"/>
    </row>
    <row r="23" ht="15.75" customHeight="1">
      <c r="A23" s="12" t="s">
        <v>352</v>
      </c>
      <c r="B23" s="119">
        <f>('Broadcast TV (RV)'!B21)</f>
        <v>58.4</v>
      </c>
      <c r="C23" s="119">
        <f>('Broadcast TV (RV)'!C21)</f>
        <v>72.5</v>
      </c>
      <c r="D23" s="119">
        <f>('Broadcast TV (RV)'!D21)+('Pay &amp; Specialty (RV)'!D15)</f>
        <v>143.8</v>
      </c>
      <c r="E23" s="119">
        <f>('Broadcast TV (RV)'!E21)+('Pay &amp; Specialty (RV)'!E15)</f>
        <v>227.5</v>
      </c>
      <c r="F23" s="119">
        <f>('Broadcast TV (RV)'!F21)+('Pay &amp; Specialty (RV)'!F15)</f>
        <v>307.7</v>
      </c>
      <c r="G23" s="119">
        <f>('Broadcast TV (RV)'!G21)+('Pay &amp; Specialty (RV)'!G15)</f>
        <v>394.8</v>
      </c>
      <c r="H23" s="119" t="s">
        <v>353</v>
      </c>
      <c r="I23" s="119"/>
      <c r="J23" s="119"/>
      <c r="K23" s="119"/>
      <c r="L23" s="119"/>
      <c r="M23" s="119"/>
      <c r="N23" s="119"/>
      <c r="O23" s="116"/>
      <c r="P23" s="41"/>
      <c r="Q23" s="41"/>
      <c r="R23" s="41"/>
      <c r="S23" s="41"/>
      <c r="T23" s="39"/>
      <c r="U23" s="1"/>
      <c r="V23" s="41"/>
      <c r="W23" s="41"/>
      <c r="X23" s="41"/>
      <c r="Y23" s="41"/>
    </row>
    <row r="24" ht="15.75" customHeight="1">
      <c r="A24" s="12" t="s">
        <v>354</v>
      </c>
      <c r="B24" s="119"/>
      <c r="C24" s="119">
        <f>('Pay &amp; Specialty (RV)'!C17)</f>
        <v>18.7</v>
      </c>
      <c r="D24" s="119">
        <f>('Pay &amp; Specialty (RV)'!D17)</f>
        <v>19.1</v>
      </c>
      <c r="E24" s="119" t="s">
        <v>280</v>
      </c>
      <c r="F24" s="119"/>
      <c r="G24" s="119"/>
      <c r="H24" s="119"/>
      <c r="I24" s="119"/>
      <c r="J24" s="119"/>
      <c r="K24" s="119"/>
      <c r="L24" s="119"/>
      <c r="M24" s="119"/>
      <c r="N24" s="119"/>
      <c r="O24" s="116"/>
      <c r="P24" s="41"/>
      <c r="Q24" s="41"/>
      <c r="R24" s="41"/>
      <c r="S24" s="41"/>
      <c r="T24" s="39"/>
      <c r="U24" s="1"/>
      <c r="V24" s="41"/>
      <c r="W24" s="41"/>
      <c r="X24" s="41"/>
      <c r="Y24" s="41"/>
    </row>
    <row r="25" ht="15.75" customHeight="1">
      <c r="A25" s="12" t="s">
        <v>355</v>
      </c>
      <c r="B25" s="119">
        <f>('Broadcast TV (RV)'!B3)</f>
        <v>810.91</v>
      </c>
      <c r="C25" s="119">
        <f>('Broadcast TV (RV)'!C3)</f>
        <v>982.304</v>
      </c>
      <c r="D25" s="119">
        <f>('Broadcast TV (RV)'!D3)+('Pay &amp; Specialty (RV)'!D19)</f>
        <v>1062.948</v>
      </c>
      <c r="E25" s="119">
        <f>('Broadcast TV (RV)'!E3)+('Pay &amp; Specialty (RV)'!E19)</f>
        <v>1058.22</v>
      </c>
      <c r="F25" s="119">
        <f>('Broadcast TV (RV)'!F3)+('Pay &amp; Specialty (RV)'!F19)</f>
        <v>1116.41</v>
      </c>
      <c r="G25" s="119">
        <f>('Broadcast TV (RV)'!G3)+('Pay &amp; Specialty (RV)'!G19)</f>
        <v>1196.75</v>
      </c>
      <c r="H25" s="119">
        <f>('Broadcast TV (RV)'!H3)+('Pay &amp; Specialty (RV)'!H19)</f>
        <v>1255.89</v>
      </c>
      <c r="I25" s="119">
        <f>('Broadcast TV (RV)'!I3)+('Pay &amp; Specialty (RV)'!I19)</f>
        <v>1230.25</v>
      </c>
      <c r="J25" s="119">
        <f>('Broadcast TV (RV)'!J3)+('Pay &amp; Specialty (RV)'!J19)</f>
        <v>1386.9</v>
      </c>
      <c r="K25" s="119">
        <f>('Broadcast TV (RV)'!K3)+('Pay &amp; Specialty (RV)'!K19)</f>
        <v>1425.3</v>
      </c>
      <c r="L25" s="119">
        <f>('Broadcast TV (RV)'!L3)+('Pay &amp; Specialty (RV)'!L19)</f>
        <v>1498.3</v>
      </c>
      <c r="M25" s="119">
        <f>('Broadcast TV (RV)'!M3)+('Pay &amp; Specialty (RV)'!M19)</f>
        <v>1537.1</v>
      </c>
      <c r="N25" s="119">
        <f>('Broadcast TV (RV)'!N3)+('Pay &amp; Specialty (RV)'!N19)</f>
        <v>1407.8</v>
      </c>
      <c r="O25" s="119">
        <f>('Broadcast TV (RV)'!O3)+('Pay &amp; Specialty (RV)'!O19)</f>
        <v>1428.4</v>
      </c>
      <c r="P25" s="119">
        <f>('Broadcast TV (RV)'!P3)+('Pay &amp; Specialty (RV)'!P19)</f>
        <v>1491.4</v>
      </c>
      <c r="Q25" s="41"/>
      <c r="R25" s="41"/>
      <c r="S25" s="46"/>
      <c r="T25" s="39"/>
      <c r="U25" s="1"/>
      <c r="V25" s="41"/>
      <c r="W25" s="41"/>
      <c r="X25" s="41"/>
      <c r="Y25" s="41"/>
    </row>
    <row r="26" ht="15.75" customHeight="1">
      <c r="A26" s="12" t="s">
        <v>357</v>
      </c>
      <c r="B26" s="119">
        <f>('Broadcast TV (RV)'!B23)</f>
        <v>15.7</v>
      </c>
      <c r="C26" s="119">
        <f>('Broadcast TV (RV)'!C23)+('Pay &amp; Specialty (RV)'!C18)</f>
        <v>61.8</v>
      </c>
      <c r="D26" s="119">
        <f>('Broadcast TV (RV)'!D23)+('Pay &amp; Specialty (RV)'!D18)</f>
        <v>91.3</v>
      </c>
      <c r="E26" s="119">
        <f>('Broadcast TV (RV)'!E23)+('Pay &amp; Specialty (RV)'!E18)</f>
        <v>88.7</v>
      </c>
      <c r="F26" s="119">
        <f>('Broadcast TV (RV)'!F23)+('Pay &amp; Specialty (RV)'!F18)</f>
        <v>169.4</v>
      </c>
      <c r="G26" s="119">
        <f>('Broadcast TV (RV)'!G23)+('Pay &amp; Specialty (RV)'!G18)</f>
        <v>98</v>
      </c>
      <c r="H26" s="119">
        <f>('Broadcast TV (RV)'!H23)+('Pay &amp; Specialty (RV)'!H18)</f>
        <v>151.3</v>
      </c>
      <c r="I26" s="119">
        <f>('Broadcast TV (RV)'!I23)+('Pay &amp; Specialty (RV)'!I18)</f>
        <v>185.6</v>
      </c>
      <c r="J26" s="119">
        <f>('Broadcast TV (RV)'!J23)+('Pay &amp; Specialty (RV)'!J18)</f>
        <v>483</v>
      </c>
      <c r="K26" s="119">
        <f>('Broadcast TV (RV)'!K23)+('Pay &amp; Specialty (RV)'!K18)</f>
        <v>606.2</v>
      </c>
      <c r="L26" s="119">
        <f>('Broadcast TV (RV)'!L23)+('Pay &amp; Specialty (RV)'!L18)</f>
        <v>719.3</v>
      </c>
      <c r="M26" s="119">
        <f>('Broadcast TV (RV)'!M23)+('Pay &amp; Specialty (RV)'!M18)</f>
        <v>743.4</v>
      </c>
      <c r="N26" s="119">
        <f>('Broadcast TV (RV)'!N23)+('Pay &amp; Specialty (RV)'!N18)</f>
        <v>743.3</v>
      </c>
      <c r="O26" s="119">
        <f>('Broadcast TV (RV)'!O23)+('Pay &amp; Specialty (RV)'!O18)</f>
        <v>744.9</v>
      </c>
      <c r="P26" s="119">
        <f>('Broadcast TV (RV)'!P23)+('Pay &amp; Specialty (RV)'!P18)</f>
        <v>803.8</v>
      </c>
      <c r="Q26" s="41"/>
      <c r="R26" s="116"/>
      <c r="S26" s="210"/>
      <c r="T26" s="39"/>
      <c r="U26" s="1"/>
      <c r="V26" s="41"/>
      <c r="W26" s="41"/>
      <c r="X26" s="41"/>
      <c r="Y26" s="41"/>
    </row>
    <row r="27" ht="15.75" customHeight="1">
      <c r="A27" s="12" t="s">
        <v>358</v>
      </c>
      <c r="B27" s="119">
        <f>('Broadcast TV (RV)'!B24)</f>
        <v>34.7507</v>
      </c>
      <c r="C27" s="119">
        <f>('Broadcast TV (RV)'!C24)</f>
        <v>48.0852</v>
      </c>
      <c r="D27" s="119">
        <f>('Broadcast TV (RV)'!D24)</f>
        <v>51.2154</v>
      </c>
      <c r="E27" s="119">
        <f>('Broadcast TV (RV)'!E24)</f>
        <v>67.00917767</v>
      </c>
      <c r="F27" s="119" t="s">
        <v>138</v>
      </c>
      <c r="G27" s="119"/>
      <c r="H27" s="119"/>
      <c r="I27" s="119"/>
      <c r="J27" s="119"/>
      <c r="K27" s="119"/>
      <c r="L27" s="119"/>
      <c r="M27" s="119"/>
      <c r="N27" s="119"/>
      <c r="O27" s="116"/>
      <c r="P27" s="116"/>
      <c r="Q27" s="41"/>
      <c r="R27" s="369"/>
      <c r="S27" s="369"/>
      <c r="T27" s="80"/>
      <c r="U27" s="1"/>
      <c r="V27" s="41"/>
      <c r="W27" s="41"/>
      <c r="X27" s="41"/>
      <c r="Y27" s="41"/>
    </row>
    <row r="28" ht="15.75" customHeight="1">
      <c r="A28" s="12" t="s">
        <v>360</v>
      </c>
      <c r="B28" s="370">
        <v>95.5</v>
      </c>
      <c r="C28" s="370">
        <v>122.8</v>
      </c>
      <c r="D28" s="119"/>
      <c r="E28" s="119"/>
      <c r="F28" s="119"/>
      <c r="G28" s="119"/>
      <c r="H28" s="119"/>
      <c r="I28" s="119"/>
      <c r="J28" s="119"/>
      <c r="K28" s="119"/>
      <c r="L28" s="119"/>
      <c r="M28" s="119"/>
      <c r="N28" s="119"/>
      <c r="O28" s="116"/>
      <c r="P28" s="116"/>
      <c r="Q28" s="41"/>
      <c r="R28" s="41"/>
      <c r="S28" s="41"/>
      <c r="T28" s="41"/>
      <c r="U28" s="41"/>
      <c r="V28" s="41"/>
      <c r="W28" s="41"/>
      <c r="X28" s="41"/>
      <c r="Y28" s="41"/>
    </row>
    <row r="29" ht="15.75" customHeight="1">
      <c r="A29" s="12" t="s">
        <v>361</v>
      </c>
      <c r="B29" s="119"/>
      <c r="C29" s="119"/>
      <c r="D29" s="119"/>
      <c r="E29" s="119"/>
      <c r="F29" s="119"/>
      <c r="G29" s="119">
        <f>('Pay &amp; Specialty (RV)'!G20)</f>
        <v>6.2</v>
      </c>
      <c r="H29" s="119">
        <f>('Broadcast TV (RV)'!H22)+('Pay &amp; Specialty (RV)'!H20)</f>
        <v>233.2</v>
      </c>
      <c r="I29" s="119">
        <f>('Broadcast TV (RV)'!I22)+('Pay &amp; Specialty (RV)'!I20)</f>
        <v>271.2</v>
      </c>
      <c r="J29" s="119">
        <f>('Broadcast TV (RV)'!J22)+('Pay &amp; Specialty (RV)'!J20)</f>
        <v>342.9</v>
      </c>
      <c r="K29" s="119">
        <f>('Broadcast TV (RV)'!K22)+('Pay &amp; Specialty (RV)'!K20)</f>
        <v>377.3</v>
      </c>
      <c r="L29" s="119">
        <f>('Broadcast TV (RV)'!L22)+('Pay &amp; Specialty (RV)'!L20)</f>
        <v>378.9</v>
      </c>
      <c r="M29" s="119">
        <f>('Broadcast TV (RV)'!M22)+('Pay &amp; Specialty (RV)'!M20)</f>
        <v>406</v>
      </c>
      <c r="N29" s="119">
        <f>('Broadcast TV (RV)'!N22)+('Pay &amp; Specialty (RV)'!N20)</f>
        <v>395.2</v>
      </c>
      <c r="O29" s="119">
        <f>('Broadcast TV (RV)'!O22)+('Pay &amp; Specialty (RV)'!O20)</f>
        <v>393.4</v>
      </c>
      <c r="P29" s="119">
        <f>('Broadcast TV (RV)'!P22)+('Pay &amp; Specialty (RV)'!P20)</f>
        <v>495.4</v>
      </c>
      <c r="Q29" s="119"/>
      <c r="R29" s="41"/>
      <c r="S29" s="41"/>
      <c r="T29" s="41"/>
      <c r="U29" s="41"/>
      <c r="V29" s="41"/>
      <c r="W29" s="41"/>
      <c r="X29" s="41"/>
      <c r="Y29" s="41"/>
    </row>
    <row r="30" ht="15.75" customHeight="1">
      <c r="A30" s="12" t="s">
        <v>362</v>
      </c>
      <c r="B30" s="119">
        <f>('Broadcast TV (RV)'!B26)</f>
        <v>89.3</v>
      </c>
      <c r="C30" s="119">
        <f>('Broadcast TV (RV)'!C26)</f>
        <v>100.9</v>
      </c>
      <c r="D30" s="119">
        <f>('Broadcast TV (RV)'!D26)</f>
        <v>138.7</v>
      </c>
      <c r="E30" s="119">
        <f>('Broadcast TV (RV)'!E26)</f>
        <v>167</v>
      </c>
      <c r="F30" s="119">
        <f>('Broadcast TV (RV)'!F26)+('Pay &amp; Specialty (RV)'!F22)</f>
        <v>211.2</v>
      </c>
      <c r="G30" s="119">
        <f>('Broadcast TV (RV)'!G26)+('Pay &amp; Specialty (RV)'!G22)</f>
        <v>247.1</v>
      </c>
      <c r="H30" s="119" t="s">
        <v>215</v>
      </c>
      <c r="I30" s="119"/>
      <c r="J30" s="119"/>
      <c r="K30" s="119"/>
      <c r="L30" s="119"/>
      <c r="M30" s="119"/>
      <c r="N30" s="119"/>
      <c r="O30" s="116"/>
      <c r="P30" s="116"/>
      <c r="Q30" s="41"/>
      <c r="R30" s="41"/>
      <c r="S30" s="41"/>
      <c r="T30" s="41"/>
      <c r="U30" s="41"/>
      <c r="V30" s="41"/>
      <c r="W30" s="41"/>
      <c r="X30" s="41"/>
      <c r="Y30" s="41"/>
    </row>
    <row r="31" ht="15.75" customHeight="1">
      <c r="A31" s="12" t="s">
        <v>363</v>
      </c>
      <c r="B31" s="119">
        <f>('Broadcast TV (RV)'!B27)</f>
        <v>84.8</v>
      </c>
      <c r="C31" s="119" t="s">
        <v>217</v>
      </c>
      <c r="D31" s="119"/>
      <c r="E31" s="119"/>
      <c r="F31" s="119"/>
      <c r="G31" s="119"/>
      <c r="H31" s="119"/>
      <c r="I31" s="119"/>
      <c r="J31" s="119"/>
      <c r="K31" s="119"/>
      <c r="L31" s="119"/>
      <c r="M31" s="119"/>
      <c r="N31" s="119"/>
      <c r="O31" s="116"/>
      <c r="P31" s="116"/>
      <c r="Q31" s="41"/>
      <c r="R31" s="41"/>
      <c r="S31" s="41"/>
      <c r="T31" s="41"/>
      <c r="U31" s="41"/>
      <c r="V31" s="41"/>
      <c r="W31" s="41"/>
      <c r="X31" s="41"/>
      <c r="Y31" s="41"/>
    </row>
    <row r="32" ht="15.75" customHeight="1">
      <c r="A32" s="12" t="s">
        <v>364</v>
      </c>
      <c r="B32" s="119">
        <f>('Broadcast TV (RV)'!B28)</f>
        <v>17</v>
      </c>
      <c r="C32" s="119">
        <f>('Broadcast TV (RV)'!C28)</f>
        <v>20</v>
      </c>
      <c r="D32" s="119" t="s">
        <v>220</v>
      </c>
      <c r="E32" s="119"/>
      <c r="F32" s="119"/>
      <c r="G32" s="119"/>
      <c r="H32" s="119"/>
      <c r="I32" s="119"/>
      <c r="J32" s="119"/>
      <c r="K32" s="119"/>
      <c r="L32" s="366"/>
      <c r="M32" s="119"/>
      <c r="N32" s="119"/>
      <c r="O32" s="116"/>
      <c r="P32" s="116"/>
      <c r="Q32" s="41"/>
      <c r="R32" s="41"/>
      <c r="S32" s="41"/>
      <c r="T32" s="41"/>
      <c r="U32" s="41"/>
      <c r="V32" s="41"/>
      <c r="W32" s="41"/>
      <c r="X32" s="41"/>
      <c r="Y32" s="41"/>
    </row>
    <row r="33" ht="15.75" customHeight="1">
      <c r="A33" s="118" t="s">
        <v>365</v>
      </c>
      <c r="B33" s="119"/>
      <c r="C33" s="119"/>
      <c r="D33" s="119"/>
      <c r="E33" s="119"/>
      <c r="F33" s="119"/>
      <c r="G33" s="119"/>
      <c r="H33" s="119"/>
      <c r="I33" s="255"/>
      <c r="J33" s="255"/>
      <c r="K33" s="255"/>
      <c r="L33" s="235">
        <v>115.0</v>
      </c>
      <c r="M33" s="366">
        <v>134.4</v>
      </c>
      <c r="N33" s="1">
        <v>216.0</v>
      </c>
      <c r="O33" s="25">
        <v>325.4</v>
      </c>
      <c r="P33" s="25">
        <v>447.1</v>
      </c>
      <c r="Q33" s="41"/>
      <c r="R33" s="41"/>
      <c r="S33" s="41"/>
      <c r="T33" s="41"/>
      <c r="U33" s="41"/>
      <c r="V33" s="41"/>
      <c r="W33" s="41"/>
      <c r="X33" s="41"/>
      <c r="Y33" s="41"/>
    </row>
    <row r="34" ht="15.75" customHeight="1">
      <c r="A34" s="118" t="s">
        <v>288</v>
      </c>
      <c r="B34" s="119"/>
      <c r="C34" s="119"/>
      <c r="D34" s="119"/>
      <c r="E34" s="119"/>
      <c r="F34" s="119"/>
      <c r="G34" s="119"/>
      <c r="H34" s="119"/>
      <c r="I34" s="255"/>
      <c r="J34" s="255"/>
      <c r="K34" s="255"/>
      <c r="L34" s="255"/>
      <c r="M34" s="129"/>
      <c r="N34" s="49">
        <f>('Pay &amp; Specialty (RV)'!N23)</f>
        <v>76.5</v>
      </c>
      <c r="O34" s="49">
        <f>('Pay &amp; Specialty (RV)'!O23)</f>
        <v>81.2</v>
      </c>
      <c r="P34" s="49">
        <f>('Pay &amp; Specialty (RV)'!P23)</f>
        <v>76.4</v>
      </c>
      <c r="Q34" s="41"/>
      <c r="R34" s="41"/>
      <c r="S34" s="41"/>
      <c r="T34" s="41"/>
      <c r="U34" s="41"/>
      <c r="V34" s="41"/>
      <c r="W34" s="41"/>
      <c r="X34" s="41"/>
      <c r="Y34" s="41"/>
    </row>
    <row r="35" ht="15.75" customHeight="1">
      <c r="A35" s="12" t="s">
        <v>221</v>
      </c>
      <c r="B35" s="119"/>
      <c r="C35" s="119"/>
      <c r="D35" s="119"/>
      <c r="E35" s="119"/>
      <c r="F35" s="119"/>
      <c r="G35" s="119"/>
      <c r="H35" s="119"/>
      <c r="I35" s="119"/>
      <c r="J35" s="374">
        <f>('Broadcast TV (RV)'!J29)</f>
        <v>97.7</v>
      </c>
      <c r="K35" s="374">
        <f>('Broadcast TV (RV)'!K29)</f>
        <v>61.9</v>
      </c>
      <c r="L35" s="374">
        <f>('Broadcast TV (RV)'!L29)</f>
        <v>66.5</v>
      </c>
      <c r="M35" s="374">
        <f>('Broadcast TV (RV)'!M29)</f>
        <v>73.2</v>
      </c>
      <c r="N35" s="374">
        <f>('Broadcast TV (RV)'!N29)</f>
        <v>76.9</v>
      </c>
      <c r="O35" s="374">
        <f>('Broadcast TV (RV)'!O29)</f>
        <v>44.4</v>
      </c>
      <c r="P35" s="374">
        <f>('Broadcast TV (RV)'!P29)</f>
        <v>66.9</v>
      </c>
      <c r="Q35" s="41"/>
      <c r="R35" s="41"/>
      <c r="S35" s="41"/>
      <c r="T35" s="41"/>
      <c r="U35" s="41"/>
      <c r="V35" s="41"/>
      <c r="W35" s="41"/>
      <c r="X35" s="41"/>
      <c r="Y35" s="41"/>
    </row>
    <row r="36" ht="15.75" customHeight="1">
      <c r="A36" s="12" t="s">
        <v>227</v>
      </c>
      <c r="B36" s="119"/>
      <c r="C36" s="119"/>
      <c r="D36" s="119"/>
      <c r="E36" s="119"/>
      <c r="F36" s="119"/>
      <c r="G36" s="119"/>
      <c r="H36" s="119"/>
      <c r="I36" s="119"/>
      <c r="J36" s="119"/>
      <c r="K36" s="119"/>
      <c r="L36" s="119"/>
      <c r="M36" s="374">
        <f>('Broadcast TV (RV)'!M33)</f>
        <v>62</v>
      </c>
      <c r="N36" s="374">
        <f>('Broadcast TV (RV)'!N33)</f>
        <v>58.9</v>
      </c>
      <c r="O36" s="374">
        <f>('Broadcast TV (RV)'!O33)</f>
        <v>56.1906</v>
      </c>
      <c r="P36" s="374">
        <f>('Broadcast TV (RV)'!P33)</f>
        <v>52.1448768</v>
      </c>
      <c r="Q36" s="41"/>
      <c r="R36" s="41"/>
      <c r="S36" s="41"/>
      <c r="T36" s="41"/>
      <c r="U36" s="41"/>
      <c r="V36" s="41"/>
      <c r="W36" s="41"/>
      <c r="X36" s="41"/>
      <c r="Y36" s="41"/>
    </row>
    <row r="37" ht="15.75" customHeight="1">
      <c r="A37" s="12" t="s">
        <v>292</v>
      </c>
      <c r="B37" s="119"/>
      <c r="C37" s="119"/>
      <c r="D37" s="119">
        <f>('Pay &amp; Specialty (RV)'!D24)</f>
        <v>14.4</v>
      </c>
      <c r="E37" s="119">
        <f>('Pay &amp; Specialty (RV)'!E24)</f>
        <v>17.8</v>
      </c>
      <c r="F37" s="119">
        <f>('Pay &amp; Specialty (RV)'!F24)</f>
        <v>24.7</v>
      </c>
      <c r="G37" s="119">
        <f>('Pay &amp; Specialty (RV)'!G24)</f>
        <v>28.4</v>
      </c>
      <c r="H37" s="119">
        <f>('Pay &amp; Specialty (RV)'!H24)</f>
        <v>32.2</v>
      </c>
      <c r="I37" s="119">
        <f>('Pay &amp; Specialty (RV)'!I24)</f>
        <v>39.3</v>
      </c>
      <c r="J37" s="119">
        <f>('Pay &amp; Specialty (RV)'!J24)</f>
        <v>49.3</v>
      </c>
      <c r="K37" s="119">
        <f>('Pay &amp; Specialty (RV)'!K24)</f>
        <v>47</v>
      </c>
      <c r="L37" s="119">
        <f>('Pay &amp; Specialty (RV)'!L24)</f>
        <v>49.1</v>
      </c>
      <c r="M37" s="119">
        <f>('Pay &amp; Specialty (RV)'!M24)</f>
        <v>50.4</v>
      </c>
      <c r="N37" s="119">
        <f>('Pay &amp; Specialty (RV)'!N24)</f>
        <v>50.8</v>
      </c>
      <c r="O37" s="119">
        <f>('Pay &amp; Specialty (RV)'!O24)</f>
        <v>47.5</v>
      </c>
      <c r="P37" s="119">
        <f>('Pay &amp; Specialty (RV)'!P24)</f>
        <v>42.7</v>
      </c>
      <c r="Q37" s="41"/>
      <c r="R37" s="41"/>
      <c r="S37" s="41"/>
      <c r="T37" s="41"/>
      <c r="U37" s="41"/>
      <c r="V37" s="41"/>
      <c r="W37" s="41"/>
      <c r="X37" s="41"/>
      <c r="Y37" s="41"/>
    </row>
    <row r="38" ht="15.75" customHeight="1">
      <c r="A38" s="12" t="s">
        <v>367</v>
      </c>
      <c r="B38" s="374">
        <f>('Broadcast TV (RV)'!B34)</f>
        <v>7</v>
      </c>
      <c r="C38" s="374">
        <f>('Broadcast TV (RV)'!C34)</f>
        <v>11.5</v>
      </c>
      <c r="D38" s="374">
        <f>('Broadcast TV (RV)'!D34)</f>
        <v>13.9</v>
      </c>
      <c r="E38" s="374">
        <f>('Broadcast TV (RV)'!E34)</f>
        <v>15.9</v>
      </c>
      <c r="F38" s="374">
        <f>('Broadcast TV (RV)'!F34)</f>
        <v>17.4</v>
      </c>
      <c r="G38" s="374">
        <f>('Broadcast TV (RV)'!G34)</f>
        <v>17.6</v>
      </c>
      <c r="H38" s="374">
        <f>('Broadcast TV (RV)'!H34)</f>
        <v>21.4</v>
      </c>
      <c r="I38" s="374">
        <f>('Broadcast TV (RV)'!I34)</f>
        <v>32.5</v>
      </c>
      <c r="J38" s="374">
        <f>('Broadcast TV (RV)'!J34)</f>
        <v>34.1</v>
      </c>
      <c r="K38" s="374">
        <f>('Broadcast TV (RV)'!K34)</f>
        <v>38.1</v>
      </c>
      <c r="L38" s="374">
        <f>('Broadcast TV (RV)'!L34)</f>
        <v>39.1</v>
      </c>
      <c r="M38" s="374">
        <f>('Broadcast TV (RV)'!M34)</f>
        <v>40.1</v>
      </c>
      <c r="N38" s="374">
        <f>('Broadcast TV (RV)'!N34)</f>
        <v>39.8995</v>
      </c>
      <c r="O38" s="374">
        <f>('Broadcast TV (RV)'!O34)</f>
        <v>38.064123</v>
      </c>
      <c r="P38" s="374">
        <f>('Broadcast TV (RV)'!P34)</f>
        <v>35.32350614</v>
      </c>
      <c r="Q38" s="41"/>
      <c r="R38" s="41"/>
      <c r="S38" s="41"/>
      <c r="T38" s="41"/>
      <c r="U38" s="41"/>
      <c r="V38" s="41"/>
      <c r="W38" s="41"/>
      <c r="X38" s="41"/>
      <c r="Y38" s="41"/>
    </row>
    <row r="39" ht="15.75" customHeight="1">
      <c r="A39" s="12" t="s">
        <v>297</v>
      </c>
      <c r="B39" s="119"/>
      <c r="C39" s="119"/>
      <c r="D39" s="119"/>
      <c r="E39" s="119"/>
      <c r="F39" s="119"/>
      <c r="G39" s="119"/>
      <c r="H39" s="119"/>
      <c r="I39" s="119"/>
      <c r="J39" s="119"/>
      <c r="K39" s="119">
        <f>('Pay &amp; Specialty (RV)'!K26)</f>
        <v>22.8</v>
      </c>
      <c r="L39" s="119">
        <f>('Pay &amp; Specialty (RV)'!L26)</f>
        <v>25.9</v>
      </c>
      <c r="M39" s="119">
        <f>('Pay &amp; Specialty (RV)'!M26)</f>
        <v>28.6</v>
      </c>
      <c r="N39" s="119">
        <f>('Pay &amp; Specialty (RV)'!N26)</f>
        <v>33.5</v>
      </c>
      <c r="O39" s="119">
        <f>('Pay &amp; Specialty (RV)'!O26)</f>
        <v>33.78</v>
      </c>
      <c r="P39" s="119">
        <f>('Pay &amp; Specialty (RV)'!P26)</f>
        <v>36.7</v>
      </c>
      <c r="Q39" s="41"/>
      <c r="R39" s="41"/>
      <c r="S39" s="41"/>
      <c r="T39" s="41"/>
      <c r="U39" s="41"/>
      <c r="V39" s="41"/>
      <c r="W39" s="41"/>
      <c r="X39" s="41"/>
      <c r="Y39" s="41"/>
    </row>
    <row r="40" ht="15.75" customHeight="1">
      <c r="A40" s="12" t="s">
        <v>368</v>
      </c>
      <c r="B40" s="119"/>
      <c r="C40" s="119">
        <f>('Pay &amp; Specialty (RV)'!C25)</f>
        <v>2.2</v>
      </c>
      <c r="D40" s="119">
        <f>('Pay &amp; Specialty (RV)'!D25)</f>
        <v>3.9</v>
      </c>
      <c r="E40" s="119">
        <f>('Pay &amp; Specialty (RV)'!E25)</f>
        <v>3.7</v>
      </c>
      <c r="F40" s="119">
        <f>('Pay &amp; Specialty (RV)'!F25)</f>
        <v>15.1</v>
      </c>
      <c r="G40" s="119">
        <f>('Pay &amp; Specialty (RV)'!G25)</f>
        <v>19.1</v>
      </c>
      <c r="H40" s="119">
        <f>('Pay &amp; Specialty (RV)'!H25)</f>
        <v>22.1</v>
      </c>
      <c r="I40" s="119">
        <f>('Pay &amp; Specialty (RV)'!I25)</f>
        <v>24.6</v>
      </c>
      <c r="J40" s="119">
        <f>('Pay &amp; Specialty (RV)'!J25)</f>
        <v>28.8</v>
      </c>
      <c r="K40" s="119">
        <f>('Pay &amp; Specialty (RV)'!K25)</f>
        <v>35.2</v>
      </c>
      <c r="L40" s="119">
        <f>('Pay &amp; Specialty (RV)'!L25)</f>
        <v>35.7</v>
      </c>
      <c r="M40" s="119">
        <f>('Pay &amp; Specialty (RV)'!M25)</f>
        <v>36</v>
      </c>
      <c r="N40" s="119">
        <f>('Pay &amp; Specialty (RV)'!N25)</f>
        <v>32.9</v>
      </c>
      <c r="O40" s="119">
        <f>('Pay &amp; Specialty (RV)'!O25)</f>
        <v>31.1</v>
      </c>
      <c r="P40" s="119">
        <f>('Pay &amp; Specialty (RV)'!P25)</f>
        <v>29.9</v>
      </c>
      <c r="Q40" s="41"/>
      <c r="R40" s="41"/>
      <c r="S40" s="41"/>
      <c r="T40" s="41"/>
      <c r="U40" s="41"/>
      <c r="V40" s="41"/>
      <c r="W40" s="41"/>
      <c r="X40" s="41"/>
      <c r="Y40" s="41"/>
    </row>
    <row r="41" ht="15.75" customHeight="1">
      <c r="A41" s="12" t="s">
        <v>370</v>
      </c>
      <c r="B41" s="119"/>
      <c r="C41" s="374"/>
      <c r="D41" s="374"/>
      <c r="E41" s="374"/>
      <c r="F41" s="374"/>
      <c r="G41" s="374">
        <f>('Broadcast TV (RV)'!G16)+('Pay &amp; Specialty (RV)'!G21)</f>
        <v>34</v>
      </c>
      <c r="H41" s="374">
        <f>('Broadcast TV (RV)'!H16)+('Pay &amp; Specialty (RV)'!H21)</f>
        <v>46</v>
      </c>
      <c r="I41" s="374">
        <f>('Broadcast TV (RV)'!I16)+('Pay &amp; Specialty (RV)'!I21)</f>
        <v>63.4</v>
      </c>
      <c r="J41" s="119" t="s">
        <v>373</v>
      </c>
      <c r="K41" s="119"/>
      <c r="L41" s="119"/>
      <c r="M41" s="119"/>
      <c r="N41" s="119"/>
      <c r="O41" s="116"/>
      <c r="P41" s="116"/>
      <c r="Q41" s="41"/>
      <c r="R41" s="41"/>
      <c r="S41" s="41"/>
      <c r="T41" s="41"/>
      <c r="U41" s="41"/>
      <c r="V41" s="41"/>
      <c r="W41" s="41"/>
      <c r="X41" s="41"/>
      <c r="Y41" s="41"/>
    </row>
    <row r="42" ht="15.75" customHeight="1">
      <c r="A42" s="12" t="s">
        <v>375</v>
      </c>
      <c r="B42" s="119"/>
      <c r="C42" s="119"/>
      <c r="D42" s="119"/>
      <c r="E42" s="119"/>
      <c r="F42" s="119"/>
      <c r="G42" s="119">
        <f>('Broadcast TV (RV)'!G30)</f>
        <v>29.3</v>
      </c>
      <c r="H42" s="119">
        <f>('Broadcast TV (RV)'!H30)</f>
        <v>37.2</v>
      </c>
      <c r="I42" s="119">
        <f>('Broadcast TV (RV)'!I30)</f>
        <v>113</v>
      </c>
      <c r="J42" s="119" t="str">
        <f>('Broadcast TV (RV)'!J30)</f>
        <v>Remstar</v>
      </c>
      <c r="K42" s="119" t="s">
        <v>387</v>
      </c>
      <c r="L42" s="119">
        <f>('Pay &amp; Specialty (RV)'!L27)</f>
        <v>19.3</v>
      </c>
      <c r="M42" s="119">
        <f>('Pay &amp; Specialty (RV)'!M27)</f>
        <v>21.4</v>
      </c>
      <c r="N42" s="119">
        <f>('Pay &amp; Specialty (RV)'!N27)</f>
        <v>19.7</v>
      </c>
      <c r="O42" s="119">
        <f>('Pay &amp; Specialty (RV)'!O27)</f>
        <v>17.6</v>
      </c>
      <c r="P42" s="119">
        <f>('Pay &amp; Specialty (RV)'!P27)</f>
        <v>17.7</v>
      </c>
      <c r="Q42" s="41"/>
      <c r="R42" s="41"/>
      <c r="S42" s="41"/>
      <c r="T42" s="41"/>
      <c r="U42" s="41"/>
      <c r="V42" s="41"/>
      <c r="W42" s="41"/>
      <c r="X42" s="41"/>
      <c r="Y42" s="41"/>
    </row>
    <row r="43" ht="15.75" customHeight="1">
      <c r="A43" s="12" t="s">
        <v>429</v>
      </c>
      <c r="B43" s="119">
        <f>('Broadcast TV (RV)'!B32)</f>
        <v>55.4</v>
      </c>
      <c r="C43" s="119">
        <f>('Broadcast TV (RV)'!C32)</f>
        <v>67.4</v>
      </c>
      <c r="D43" s="119">
        <f>('Broadcast TV (RV)'!D32)</f>
        <v>118.3</v>
      </c>
      <c r="E43" s="119">
        <f>('Broadcast TV (RV)'!E32)</f>
        <v>105.5</v>
      </c>
      <c r="F43" s="119">
        <f>('Broadcast TV (RV)'!F32)</f>
        <v>65.1</v>
      </c>
      <c r="G43" s="119" t="s">
        <v>453</v>
      </c>
      <c r="H43" s="119"/>
      <c r="I43" s="119"/>
      <c r="J43" s="119"/>
      <c r="K43" s="119"/>
      <c r="L43" s="119"/>
      <c r="M43" s="119"/>
      <c r="N43" s="255"/>
      <c r="O43" s="235"/>
      <c r="P43" s="41"/>
      <c r="Q43" s="41"/>
      <c r="R43" s="41"/>
      <c r="S43" s="41"/>
      <c r="T43" s="41"/>
      <c r="U43" s="41"/>
      <c r="V43" s="41"/>
      <c r="W43" s="41"/>
      <c r="X43" s="41"/>
      <c r="Y43" s="41"/>
    </row>
    <row r="44" ht="15.75" customHeight="1">
      <c r="A44" s="118" t="s">
        <v>455</v>
      </c>
      <c r="B44" s="119"/>
      <c r="C44" s="119"/>
      <c r="D44" s="119"/>
      <c r="E44" s="119"/>
      <c r="F44" s="119"/>
      <c r="G44" s="119"/>
      <c r="H44" s="119"/>
      <c r="I44" s="255">
        <f>('Pay &amp; Specialty (RV)'!I28)</f>
        <v>14.2</v>
      </c>
      <c r="J44" s="255">
        <f>('Pay &amp; Specialty (RV)'!J28)</f>
        <v>17.5</v>
      </c>
      <c r="K44" s="255">
        <f>('Pay &amp; Specialty (RV)'!K28)</f>
        <v>18.2</v>
      </c>
      <c r="L44" s="255">
        <f>('Pay &amp; Specialty (RV)'!L28)</f>
        <v>20.3</v>
      </c>
      <c r="M44" s="129" t="s">
        <v>301</v>
      </c>
      <c r="N44" s="49" t="str">
        <f>('Pay &amp; Specialty (RV)'!N28)</f>
        <v/>
      </c>
      <c r="O44" s="116"/>
      <c r="P44" s="41"/>
      <c r="Q44" s="41"/>
      <c r="R44" s="41"/>
      <c r="S44" s="41"/>
      <c r="T44" s="41"/>
      <c r="U44" s="41"/>
      <c r="V44" s="41"/>
      <c r="W44" s="41"/>
      <c r="X44" s="41"/>
      <c r="Y44" s="41"/>
    </row>
    <row r="45" ht="15.75" customHeight="1">
      <c r="A45" s="12"/>
      <c r="B45" s="119"/>
      <c r="C45" s="119"/>
      <c r="D45" s="119"/>
      <c r="E45" s="119"/>
      <c r="F45" s="119"/>
      <c r="G45" s="119"/>
      <c r="H45" s="119"/>
      <c r="I45" s="119"/>
      <c r="J45" s="119"/>
      <c r="K45" s="383"/>
      <c r="L45" s="383"/>
      <c r="M45" s="383"/>
      <c r="N45" s="383"/>
      <c r="O45" s="383"/>
      <c r="P45" s="41"/>
      <c r="Q45" s="41"/>
      <c r="R45" s="41"/>
      <c r="S45" s="41"/>
      <c r="T45" s="41"/>
      <c r="U45" s="41"/>
      <c r="V45" s="41"/>
      <c r="W45" s="41"/>
      <c r="X45" s="41"/>
      <c r="Y45" s="41"/>
    </row>
    <row r="46" ht="15.75" customHeight="1">
      <c r="A46" s="12"/>
      <c r="B46" s="119"/>
      <c r="C46" s="119"/>
      <c r="D46" s="119"/>
      <c r="E46" s="119"/>
      <c r="F46" s="119"/>
      <c r="G46" s="119"/>
      <c r="H46" s="119"/>
      <c r="I46" s="119"/>
      <c r="J46" s="119"/>
      <c r="K46" s="384"/>
      <c r="L46" s="119"/>
      <c r="M46" s="119"/>
      <c r="N46" s="119"/>
      <c r="O46" s="119"/>
      <c r="P46" s="119"/>
      <c r="Q46" s="41"/>
      <c r="R46" s="41"/>
      <c r="S46" s="41"/>
      <c r="T46" s="41"/>
      <c r="U46" s="41"/>
      <c r="V46" s="41"/>
      <c r="W46" s="41"/>
      <c r="X46" s="41"/>
      <c r="Y46" s="41"/>
    </row>
    <row r="47" ht="16.5" customHeight="1">
      <c r="A47" s="339" t="s">
        <v>303</v>
      </c>
      <c r="B47" s="119">
        <f>('Pay &amp; Specialty (RV)'!B33)</f>
        <v>93.8</v>
      </c>
      <c r="C47" s="119">
        <f>('Pay &amp; Specialty (RV)'!C33)</f>
        <v>142.4</v>
      </c>
      <c r="D47" s="119">
        <f>('Pay &amp; Specialty (RV)'!D33)</f>
        <v>322.097</v>
      </c>
      <c r="E47" s="119">
        <f>('Pay &amp; Specialty (RV)'!E33)</f>
        <v>395.184</v>
      </c>
      <c r="F47" s="119">
        <f>('Pay &amp; Specialty (RV)'!F33)</f>
        <v>664.48</v>
      </c>
      <c r="G47" s="119">
        <f>('Pay &amp; Specialty (RV)'!G33)</f>
        <v>842.082</v>
      </c>
      <c r="H47" s="119">
        <f>('Pay &amp; Specialty (RV)'!H33)</f>
        <v>1270.431</v>
      </c>
      <c r="I47" s="119">
        <f>('Pay &amp; Specialty (RV)'!I33)</f>
        <v>2065.201</v>
      </c>
      <c r="J47" s="119">
        <f>('Pay &amp; Specialty (RV)'!J33)</f>
        <v>2931.141</v>
      </c>
      <c r="K47" s="119">
        <f>('Pay &amp; Specialty (RV)'!K33)</f>
        <v>3474.62</v>
      </c>
      <c r="L47" s="119">
        <f>('Pay &amp; Specialty (RV)'!L33)</f>
        <v>3748.092</v>
      </c>
      <c r="M47" s="119">
        <f>('Pay &amp; Specialty (RV)'!M33)</f>
        <v>3967.587</v>
      </c>
      <c r="N47" s="119">
        <f>('Pay &amp; Specialty (RV)'!N33)</f>
        <v>4090.994</v>
      </c>
      <c r="O47" s="119">
        <f>('Pay &amp; Specialty (RV)'!O33)</f>
        <v>4235.6</v>
      </c>
      <c r="P47" s="46">
        <v>4254.6</v>
      </c>
      <c r="Q47" s="41"/>
      <c r="R47" s="41"/>
      <c r="S47" s="119"/>
      <c r="T47" s="119"/>
      <c r="U47" s="119"/>
      <c r="V47" s="119"/>
      <c r="W47" s="46"/>
      <c r="X47" s="41"/>
      <c r="Y47" s="41"/>
    </row>
    <row r="48" ht="16.5" customHeight="1">
      <c r="A48" s="339" t="s">
        <v>304</v>
      </c>
      <c r="B48" s="119">
        <v>1710.523</v>
      </c>
      <c r="C48" s="119">
        <v>2170.387</v>
      </c>
      <c r="D48" s="119">
        <v>2403.2980000000002</v>
      </c>
      <c r="E48" s="119">
        <v>2489.116</v>
      </c>
      <c r="F48" s="119">
        <v>2663.692</v>
      </c>
      <c r="G48" s="119">
        <v>2931.218</v>
      </c>
      <c r="H48" s="119">
        <v>3046.111</v>
      </c>
      <c r="I48" s="119">
        <v>3190.152</v>
      </c>
      <c r="J48" s="119">
        <v>3390.7169999999996</v>
      </c>
      <c r="K48" s="119">
        <v>3415.364</v>
      </c>
      <c r="L48" s="119">
        <v>3501.734</v>
      </c>
      <c r="M48" s="119">
        <v>3419.871</v>
      </c>
      <c r="N48" s="119">
        <v>3190.9</v>
      </c>
      <c r="O48" s="210">
        <v>3059.2</v>
      </c>
      <c r="P48" s="72">
        <v>2864.3</v>
      </c>
      <c r="Q48" s="41"/>
      <c r="R48" s="41"/>
      <c r="S48" s="119"/>
      <c r="T48" s="119"/>
      <c r="U48" s="119"/>
      <c r="V48" s="210"/>
      <c r="W48" s="72"/>
      <c r="X48" s="41"/>
      <c r="Y48" s="41"/>
    </row>
    <row r="49" ht="13.5" customHeight="1">
      <c r="A49" s="385" t="s">
        <v>517</v>
      </c>
      <c r="B49" s="212"/>
      <c r="C49" s="212"/>
      <c r="D49" s="212"/>
      <c r="E49" s="212"/>
      <c r="F49" s="212"/>
      <c r="G49" s="212"/>
      <c r="H49" s="212"/>
      <c r="I49" s="212"/>
      <c r="J49" s="212"/>
      <c r="K49" s="212"/>
      <c r="L49" s="235">
        <v>115.0</v>
      </c>
      <c r="M49" s="366">
        <v>134.4</v>
      </c>
      <c r="N49" s="1">
        <v>216.0</v>
      </c>
      <c r="O49" s="25">
        <v>325.4</v>
      </c>
      <c r="P49" s="25">
        <v>447.1</v>
      </c>
      <c r="Q49" s="41"/>
      <c r="R49" s="41"/>
      <c r="S49" s="41"/>
      <c r="T49" s="41"/>
      <c r="U49" s="41"/>
      <c r="V49" s="41"/>
      <c r="W49" s="41"/>
      <c r="X49" s="41"/>
      <c r="Y49" s="41"/>
    </row>
    <row r="50" ht="15.75" customHeight="1">
      <c r="A50" s="339" t="s">
        <v>523</v>
      </c>
      <c r="B50" s="351">
        <v>1804.3229999999999</v>
      </c>
      <c r="C50" s="351">
        <v>2312.7870000000003</v>
      </c>
      <c r="D50" s="351">
        <v>2725.3950000000004</v>
      </c>
      <c r="E50" s="351">
        <v>2884.3</v>
      </c>
      <c r="F50" s="351">
        <v>3328.172</v>
      </c>
      <c r="G50" s="351">
        <v>3773.2999999999997</v>
      </c>
      <c r="H50" s="351">
        <v>4316.5419999999995</v>
      </c>
      <c r="I50" s="351">
        <v>5255.353</v>
      </c>
      <c r="J50" s="351">
        <v>6321.858</v>
      </c>
      <c r="K50" s="351">
        <v>6889.984</v>
      </c>
      <c r="L50" s="386">
        <f t="shared" ref="L50:P50" si="1">SUM(L47:L49)</f>
        <v>7364.826</v>
      </c>
      <c r="M50" s="386">
        <f t="shared" si="1"/>
        <v>7521.858</v>
      </c>
      <c r="N50" s="386">
        <f t="shared" si="1"/>
        <v>7497.894</v>
      </c>
      <c r="O50" s="386">
        <f t="shared" si="1"/>
        <v>7620.2</v>
      </c>
      <c r="P50" s="386">
        <f t="shared" si="1"/>
        <v>7566</v>
      </c>
      <c r="Q50" s="72"/>
      <c r="R50" s="72"/>
      <c r="S50" s="72"/>
      <c r="T50" s="133"/>
      <c r="U50" s="72"/>
      <c r="V50" s="72"/>
      <c r="W50" s="72"/>
      <c r="X50" s="72"/>
      <c r="Y50" s="72"/>
    </row>
    <row r="51" ht="12.75" customHeight="1">
      <c r="A51" s="339" t="s">
        <v>34</v>
      </c>
      <c r="B51" s="294">
        <f>'Total TV Universe (MS)'!B51</f>
        <v>59.29392908</v>
      </c>
      <c r="C51" s="294">
        <f>'Total TV Universe (MS)'!C51</f>
        <v>63.79627696</v>
      </c>
      <c r="D51" s="294">
        <f>'Total TV Universe (MS)'!D51</f>
        <v>58.2601788</v>
      </c>
      <c r="E51" s="294">
        <f>'Total TV Universe (MS)'!E51</f>
        <v>59.70266616</v>
      </c>
      <c r="F51" s="294">
        <f>'Total TV Universe (MS)'!F51</f>
        <v>59.05650309</v>
      </c>
      <c r="G51" s="294">
        <f>'Total TV Universe (MS)'!G51</f>
        <v>65.66268253</v>
      </c>
      <c r="H51" s="294">
        <f>'Total TV Universe (MS)'!H51</f>
        <v>63.85996765</v>
      </c>
      <c r="I51" s="294">
        <f>'Total TV Universe (MS)'!I51</f>
        <v>63.78734216</v>
      </c>
      <c r="J51" s="294">
        <f>'Total TV Universe (MS)'!J51</f>
        <v>69.85920911</v>
      </c>
      <c r="K51" s="294">
        <f>'Total TV Universe (MS)'!K51</f>
        <v>75.44680728</v>
      </c>
      <c r="L51" s="294">
        <f>'Total TV Universe (MS)'!L51</f>
        <v>76.41487077</v>
      </c>
      <c r="M51" s="294">
        <f>'Total TV Universe (MS)'!M51</f>
        <v>75.26163017</v>
      </c>
      <c r="N51" s="294">
        <f>'Total TV Universe (MS)'!N51</f>
        <v>77.48007304</v>
      </c>
      <c r="O51" s="294">
        <f>'Total TV Universe (MS)'!O51</f>
        <v>81.25105726</v>
      </c>
      <c r="P51" s="294">
        <f>'Total TV Universe (MS)'!P51</f>
        <v>79.63785356</v>
      </c>
      <c r="Q51" s="41"/>
      <c r="R51" s="72"/>
      <c r="S51" s="72"/>
      <c r="T51" s="72"/>
      <c r="U51" s="72"/>
      <c r="V51" s="1"/>
      <c r="W51" s="41"/>
      <c r="X51" s="41"/>
      <c r="Y51" s="41"/>
    </row>
    <row r="52" ht="15.0" customHeight="1">
      <c r="A52" s="339" t="s">
        <v>38</v>
      </c>
      <c r="B52" s="294">
        <f>'Total TV Universe (MS)'!B52</f>
        <v>2230.156184</v>
      </c>
      <c r="C52" s="294">
        <f>'Total TV Universe (MS)'!C52</f>
        <v>2051.435549</v>
      </c>
      <c r="D52" s="294">
        <f>'Total TV Universe (MS)'!D52</f>
        <v>1752.665451</v>
      </c>
      <c r="E52" s="294">
        <f>'Total TV Universe (MS)'!E52</f>
        <v>1636.849019</v>
      </c>
      <c r="F52" s="294">
        <f>'Total TV Universe (MS)'!F52</f>
        <v>1499.700354</v>
      </c>
      <c r="G52" s="294">
        <f>'Total TV Universe (MS)'!G52</f>
        <v>1536.987347</v>
      </c>
      <c r="H52" s="294">
        <f>'Total TV Universe (MS)'!H52</f>
        <v>1378.857845</v>
      </c>
      <c r="I52" s="294">
        <f>'Total TV Universe (MS)'!I52</f>
        <v>1303.751605</v>
      </c>
      <c r="J52" s="294">
        <f>'Total TV Universe (MS)'!J52</f>
        <v>1530.79345</v>
      </c>
      <c r="K52" s="294">
        <f>'Total TV Universe (MS)'!K52</f>
        <v>1656.994367</v>
      </c>
      <c r="L52" s="294">
        <f>'Total TV Universe (MS)'!L52</f>
        <v>1673.687638</v>
      </c>
      <c r="M52" s="294">
        <f>'Total TV Universe (MS)'!M52</f>
        <v>1626.910798</v>
      </c>
      <c r="N52" s="294">
        <f>'Total TV Universe (MS)'!N52</f>
        <v>1717.129319</v>
      </c>
      <c r="O52" s="294">
        <f>'Total TV Universe (MS)'!O52</f>
        <v>1959.153661</v>
      </c>
      <c r="P52" s="294">
        <f>'Total TV Universe (MS)'!P52</f>
        <v>1847.910216</v>
      </c>
      <c r="Q52" s="41"/>
      <c r="R52" s="41"/>
      <c r="S52" s="41"/>
      <c r="T52" s="41"/>
      <c r="U52" s="41"/>
      <c r="V52" s="41"/>
      <c r="W52" s="41"/>
      <c r="X52" s="41"/>
      <c r="Y52" s="41"/>
    </row>
    <row r="53" ht="15.0" customHeight="1">
      <c r="A53" s="120" t="s">
        <v>539</v>
      </c>
      <c r="B53" s="121"/>
      <c r="C53" s="121"/>
      <c r="D53" s="121"/>
      <c r="E53" s="121"/>
      <c r="F53" s="342">
        <f>'Total TV Universe (MS)'!F53</f>
        <v>59.05650309</v>
      </c>
      <c r="G53" s="342">
        <f>'Total TV Universe (MS)'!G53</f>
        <v>65.66268253</v>
      </c>
      <c r="H53" s="342">
        <f>'Total TV Universe (MS)'!H53</f>
        <v>63.85996765</v>
      </c>
      <c r="I53" s="342">
        <f>'Total TV Universe (MS)'!I53</f>
        <v>63.78734216</v>
      </c>
      <c r="J53" s="342">
        <f>'Total TV Universe (MS)'!J53</f>
        <v>69.98417237</v>
      </c>
      <c r="K53" s="342">
        <f>'Total TV Universe (MS)'!K53</f>
        <v>68.22947629</v>
      </c>
      <c r="L53" s="342">
        <f>'Total TV Universe (MS)'!L53</f>
        <v>69.25621868</v>
      </c>
      <c r="M53" s="342">
        <f>'Total TV Universe (MS)'!M53</f>
        <v>68.33152128</v>
      </c>
      <c r="N53" s="342">
        <f>'Total TV Universe (MS)'!N53</f>
        <v>70.20104579</v>
      </c>
      <c r="O53" s="342">
        <f>'Total TV Universe (MS)'!O53</f>
        <v>73.92456891</v>
      </c>
      <c r="P53" s="342">
        <f>'Total TV Universe (MS)'!P53</f>
        <v>72.6989162</v>
      </c>
      <c r="Q53" s="225"/>
      <c r="R53" s="225"/>
      <c r="S53" s="225"/>
      <c r="T53" s="225"/>
      <c r="U53" s="225"/>
      <c r="V53" s="225"/>
      <c r="W53" s="225"/>
      <c r="X53" s="225"/>
      <c r="Y53" s="225"/>
    </row>
    <row r="54" ht="15.0" customHeight="1">
      <c r="A54" s="120" t="s">
        <v>541</v>
      </c>
      <c r="B54" s="121"/>
      <c r="C54" s="121"/>
      <c r="D54" s="121"/>
      <c r="E54" s="121"/>
      <c r="F54" s="342">
        <f>'Total TV Universe (MS)'!F54</f>
        <v>1499.700354</v>
      </c>
      <c r="G54" s="342">
        <f>'Total TV Universe (MS)'!G54</f>
        <v>1536.987347</v>
      </c>
      <c r="H54" s="342">
        <f>'Total TV Universe (MS)'!H54</f>
        <v>1378.857845</v>
      </c>
      <c r="I54" s="342">
        <f>'Total TV Universe (MS)'!I54</f>
        <v>1299.73423</v>
      </c>
      <c r="J54" s="342">
        <f>'Total TV Universe (MS)'!J54</f>
        <v>1517.96809</v>
      </c>
      <c r="K54" s="342">
        <f>'Total TV Universe (MS)'!K54</f>
        <v>1452.164152</v>
      </c>
      <c r="L54" s="342">
        <f>'Total TV Universe (MS)'!L54</f>
        <v>1467.214209</v>
      </c>
      <c r="M54" s="342">
        <f>'Total TV Universe (MS)'!M54</f>
        <v>1443.713661</v>
      </c>
      <c r="N54" s="342">
        <f>'Total TV Universe (MS)'!N54</f>
        <v>1529.763071</v>
      </c>
      <c r="O54" s="342">
        <f>'Total TV Universe (MS)'!O54</f>
        <v>1769.304525</v>
      </c>
      <c r="P54" s="342">
        <f>'Total TV Universe (MS)'!P54</f>
        <v>1672.032266</v>
      </c>
      <c r="Q54" s="225"/>
      <c r="R54" s="225"/>
      <c r="S54" s="225"/>
      <c r="T54" s="225"/>
      <c r="U54" s="225"/>
      <c r="V54" s="225"/>
      <c r="W54" s="225"/>
      <c r="X54" s="225"/>
      <c r="Y54" s="225"/>
    </row>
    <row r="55" ht="13.5" customHeight="1">
      <c r="A55" s="385"/>
      <c r="B55" s="388"/>
      <c r="C55" s="388"/>
      <c r="D55" s="388"/>
      <c r="E55" s="388"/>
      <c r="F55" s="388"/>
      <c r="G55" s="388"/>
      <c r="H55" s="388"/>
      <c r="I55" s="388"/>
      <c r="J55" s="388"/>
      <c r="K55" s="388"/>
      <c r="L55" s="389"/>
      <c r="M55" s="388"/>
      <c r="N55" s="388"/>
      <c r="O55" s="389"/>
      <c r="P55" s="133"/>
      <c r="Q55" s="41"/>
      <c r="R55" s="41"/>
      <c r="S55" s="41"/>
      <c r="T55" s="41"/>
      <c r="U55" s="41"/>
      <c r="V55" s="41"/>
      <c r="W55" s="41"/>
      <c r="X55" s="41"/>
      <c r="Y55" s="41"/>
    </row>
    <row r="56">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row>
    <row r="57" ht="15.75" customHeight="1">
      <c r="A57" s="1"/>
      <c r="B57" s="4" t="s">
        <v>66</v>
      </c>
      <c r="E57" s="21"/>
      <c r="F57" s="21"/>
      <c r="G57" s="21"/>
      <c r="H57" s="21"/>
      <c r="I57" s="21"/>
      <c r="J57" s="21"/>
      <c r="K57" s="21"/>
      <c r="L57" s="21"/>
      <c r="M57" s="21"/>
      <c r="N57" s="21"/>
      <c r="O57" s="21"/>
      <c r="P57" s="41"/>
      <c r="Q57" s="240"/>
      <c r="R57" s="41"/>
      <c r="S57" s="41"/>
      <c r="T57" s="41"/>
      <c r="U57" s="41"/>
      <c r="V57" s="41"/>
      <c r="W57" s="41"/>
      <c r="X57" s="41"/>
      <c r="Y57" s="41"/>
    </row>
    <row r="58" ht="15.75" customHeight="1">
      <c r="A58" s="1"/>
      <c r="B58" s="91" t="s">
        <v>556</v>
      </c>
      <c r="P58" s="41"/>
      <c r="Q58" s="41"/>
      <c r="R58" s="41"/>
      <c r="S58" s="41"/>
      <c r="T58" s="41"/>
      <c r="U58" s="41"/>
      <c r="V58" s="41"/>
      <c r="W58" s="41"/>
      <c r="X58" s="41"/>
      <c r="Y58" s="41"/>
    </row>
    <row r="59" ht="15.75" customHeight="1">
      <c r="A59" s="1"/>
      <c r="P59" s="41"/>
      <c r="Q59" s="41"/>
      <c r="R59" s="41"/>
      <c r="S59" s="41"/>
      <c r="T59" s="41"/>
      <c r="U59" s="41"/>
      <c r="V59" s="41"/>
      <c r="W59" s="41"/>
      <c r="X59" s="41"/>
      <c r="Y59" s="41"/>
    </row>
    <row r="60" ht="15.75" customHeight="1">
      <c r="A60" s="1"/>
      <c r="P60" s="41"/>
      <c r="Q60" s="41"/>
      <c r="R60" s="41"/>
      <c r="S60" s="41"/>
      <c r="T60" s="41"/>
      <c r="U60" s="41"/>
      <c r="V60" s="41"/>
      <c r="W60" s="41"/>
      <c r="X60" s="41"/>
      <c r="Y60" s="41"/>
    </row>
    <row r="61" ht="15.75" customHeight="1">
      <c r="A61" s="1"/>
      <c r="P61" s="41"/>
      <c r="Q61" s="41"/>
      <c r="R61" s="41"/>
      <c r="S61" s="41"/>
      <c r="T61" s="41"/>
      <c r="U61" s="41"/>
      <c r="V61" s="41"/>
      <c r="W61" s="41"/>
      <c r="X61" s="41"/>
      <c r="Y61" s="41"/>
    </row>
    <row r="62" ht="15.75" customHeight="1">
      <c r="A62" s="1"/>
      <c r="P62" s="41"/>
      <c r="Q62" s="41"/>
      <c r="R62" s="41"/>
      <c r="S62" s="41"/>
      <c r="T62" s="41"/>
      <c r="U62" s="41"/>
      <c r="V62" s="41"/>
      <c r="W62" s="41"/>
      <c r="X62" s="41"/>
      <c r="Y62" s="41"/>
    </row>
    <row r="63" ht="15.75" customHeight="1">
      <c r="A63" s="1"/>
      <c r="P63" s="41"/>
      <c r="Q63" s="41"/>
      <c r="R63" s="41"/>
      <c r="S63" s="41"/>
      <c r="T63" s="41"/>
      <c r="U63" s="41"/>
      <c r="V63" s="41"/>
      <c r="W63" s="41"/>
      <c r="X63" s="41"/>
      <c r="Y63" s="41"/>
    </row>
    <row r="64" ht="15.75" customHeight="1">
      <c r="A64" s="1"/>
      <c r="P64" s="41"/>
      <c r="Q64" s="41"/>
      <c r="R64" s="41"/>
      <c r="S64" s="41"/>
      <c r="T64" s="41"/>
      <c r="U64" s="41"/>
      <c r="V64" s="41"/>
      <c r="W64" s="41"/>
      <c r="X64" s="41"/>
      <c r="Y64" s="41"/>
    </row>
    <row r="65" ht="15.75" customHeight="1">
      <c r="A65" s="1"/>
      <c r="P65" s="41"/>
      <c r="Q65" s="41"/>
      <c r="R65" s="41"/>
      <c r="S65" s="41"/>
      <c r="T65" s="41"/>
      <c r="U65" s="41"/>
      <c r="V65" s="41"/>
      <c r="W65" s="41"/>
      <c r="X65" s="41"/>
      <c r="Y65" s="41"/>
    </row>
    <row r="66" ht="15.75" customHeight="1">
      <c r="A66" s="1"/>
      <c r="P66" s="41"/>
      <c r="Q66" s="41"/>
      <c r="R66" s="41"/>
      <c r="S66" s="41"/>
      <c r="T66" s="41"/>
      <c r="U66" s="41"/>
      <c r="V66" s="41"/>
      <c r="W66" s="41"/>
      <c r="X66" s="41"/>
      <c r="Y66" s="41"/>
    </row>
    <row r="67" ht="15.75" customHeight="1">
      <c r="A67" s="1"/>
      <c r="P67" s="41"/>
      <c r="Q67" s="41"/>
      <c r="R67" s="41"/>
      <c r="S67" s="41"/>
      <c r="T67" s="41"/>
      <c r="U67" s="41"/>
      <c r="V67" s="41"/>
      <c r="W67" s="41"/>
      <c r="X67" s="41"/>
      <c r="Y67" s="41"/>
    </row>
    <row r="68" ht="15.75" customHeight="1">
      <c r="A68" s="1"/>
      <c r="P68" s="41"/>
      <c r="Q68" s="41"/>
      <c r="R68" s="41"/>
      <c r="S68" s="41"/>
      <c r="T68" s="41"/>
      <c r="U68" s="41"/>
      <c r="V68" s="41"/>
      <c r="W68" s="41"/>
      <c r="X68" s="41"/>
      <c r="Y68" s="41"/>
    </row>
    <row r="69" ht="15.75" customHeight="1">
      <c r="A69" s="1"/>
      <c r="P69" s="41"/>
      <c r="Q69" s="41"/>
      <c r="R69" s="41"/>
      <c r="S69" s="41"/>
      <c r="T69" s="41"/>
      <c r="U69" s="41"/>
      <c r="V69" s="41"/>
      <c r="W69" s="41"/>
      <c r="X69" s="41"/>
      <c r="Y69" s="41"/>
    </row>
    <row r="70" ht="15.75" customHeight="1">
      <c r="A70" s="1"/>
      <c r="P70" s="41"/>
      <c r="Q70" s="41"/>
      <c r="R70" s="41"/>
      <c r="S70" s="41"/>
      <c r="T70" s="41"/>
      <c r="U70" s="41"/>
      <c r="V70" s="41"/>
      <c r="W70" s="41"/>
      <c r="X70" s="41"/>
      <c r="Y70" s="41"/>
    </row>
    <row r="71" ht="15.75" customHeight="1">
      <c r="A71" s="1"/>
      <c r="P71" s="41"/>
      <c r="Q71" s="41"/>
      <c r="R71" s="41"/>
      <c r="S71" s="41"/>
      <c r="T71" s="41"/>
      <c r="U71" s="41"/>
      <c r="V71" s="41"/>
      <c r="W71" s="41"/>
      <c r="X71" s="41"/>
      <c r="Y71" s="41"/>
    </row>
    <row r="72" ht="15.75" customHeight="1">
      <c r="A72" s="1"/>
      <c r="P72" s="41"/>
      <c r="Q72" s="41"/>
      <c r="R72" s="41"/>
      <c r="S72" s="41"/>
      <c r="T72" s="41"/>
      <c r="U72" s="41"/>
      <c r="V72" s="41"/>
      <c r="W72" s="41"/>
      <c r="X72" s="41"/>
      <c r="Y72" s="41"/>
    </row>
    <row r="73" ht="15.75" customHeight="1">
      <c r="A73" s="1"/>
      <c r="P73" s="41"/>
      <c r="Q73" s="41"/>
      <c r="R73" s="41"/>
      <c r="S73" s="41"/>
      <c r="T73" s="41"/>
      <c r="U73" s="41"/>
      <c r="V73" s="41"/>
      <c r="W73" s="41"/>
      <c r="X73" s="41"/>
      <c r="Y73" s="41"/>
    </row>
    <row r="74" ht="15.75" customHeight="1">
      <c r="A74" s="1"/>
      <c r="P74" s="41"/>
      <c r="Q74" s="41"/>
      <c r="R74" s="41"/>
      <c r="S74" s="41"/>
      <c r="T74" s="41"/>
      <c r="U74" s="41"/>
      <c r="V74" s="41"/>
      <c r="W74" s="41"/>
      <c r="X74" s="41"/>
      <c r="Y74" s="41"/>
    </row>
    <row r="75" ht="15.75" customHeight="1">
      <c r="A75" s="1"/>
      <c r="P75" s="41"/>
      <c r="Q75" s="41"/>
      <c r="R75" s="41"/>
      <c r="S75" s="41"/>
      <c r="T75" s="41"/>
      <c r="U75" s="41"/>
      <c r="V75" s="41"/>
      <c r="W75" s="41"/>
      <c r="X75" s="41"/>
      <c r="Y75" s="41"/>
    </row>
    <row r="76" ht="15.75" customHeight="1">
      <c r="A76" s="1"/>
      <c r="P76" s="41"/>
      <c r="Q76" s="41"/>
      <c r="R76" s="41"/>
      <c r="S76" s="41"/>
      <c r="T76" s="41"/>
      <c r="U76" s="41"/>
      <c r="V76" s="41"/>
      <c r="W76" s="41"/>
      <c r="X76" s="41"/>
      <c r="Y76" s="41"/>
    </row>
    <row r="77" ht="15.75" customHeight="1">
      <c r="A77" s="1"/>
      <c r="P77" s="41"/>
      <c r="Q77" s="41"/>
      <c r="R77" s="41"/>
      <c r="S77" s="41"/>
      <c r="T77" s="41"/>
      <c r="U77" s="41"/>
      <c r="V77" s="41"/>
      <c r="W77" s="41"/>
      <c r="X77" s="41"/>
      <c r="Y77" s="41"/>
    </row>
    <row r="78" ht="15.75" customHeight="1">
      <c r="A78" s="1"/>
      <c r="P78" s="41"/>
      <c r="Q78" s="41"/>
      <c r="R78" s="41"/>
      <c r="S78" s="41"/>
      <c r="T78" s="41"/>
      <c r="U78" s="41"/>
      <c r="V78" s="41"/>
      <c r="W78" s="41"/>
      <c r="X78" s="41"/>
      <c r="Y78" s="41"/>
    </row>
    <row r="79" ht="15.75" customHeight="1">
      <c r="A79" s="1"/>
      <c r="P79" s="41"/>
      <c r="Q79" s="41"/>
      <c r="R79" s="41"/>
      <c r="S79" s="41"/>
      <c r="T79" s="41"/>
      <c r="U79" s="41"/>
      <c r="V79" s="41"/>
      <c r="W79" s="41"/>
      <c r="X79" s="41"/>
      <c r="Y79" s="41"/>
    </row>
    <row r="80" ht="15.75" customHeight="1">
      <c r="A80" s="1"/>
      <c r="P80" s="41"/>
      <c r="Q80" s="41"/>
      <c r="R80" s="41"/>
      <c r="S80" s="41"/>
      <c r="T80" s="41"/>
      <c r="U80" s="41"/>
      <c r="V80" s="41"/>
      <c r="W80" s="41"/>
      <c r="X80" s="41"/>
      <c r="Y80" s="41"/>
    </row>
    <row r="81" ht="15.75" customHeight="1">
      <c r="A81" s="1"/>
      <c r="P81" s="41"/>
      <c r="Q81" s="41"/>
      <c r="R81" s="41"/>
      <c r="S81" s="41"/>
      <c r="T81" s="41"/>
      <c r="U81" s="41"/>
      <c r="V81" s="41"/>
      <c r="W81" s="41"/>
      <c r="X81" s="41"/>
      <c r="Y81" s="41"/>
    </row>
    <row r="82" ht="15.75" customHeight="1">
      <c r="A82" s="1"/>
      <c r="P82" s="41"/>
      <c r="Q82" s="41"/>
      <c r="R82" s="41"/>
      <c r="S82" s="41"/>
      <c r="T82" s="41"/>
      <c r="U82" s="41"/>
      <c r="V82" s="41"/>
      <c r="W82" s="41"/>
      <c r="X82" s="41"/>
      <c r="Y82" s="41"/>
    </row>
    <row r="83" ht="15.75" customHeight="1">
      <c r="A83" s="1"/>
      <c r="P83" s="41"/>
      <c r="Q83" s="41"/>
      <c r="R83" s="41"/>
      <c r="S83" s="41"/>
      <c r="T83" s="41"/>
      <c r="U83" s="41"/>
      <c r="V83" s="41"/>
      <c r="W83" s="41"/>
      <c r="X83" s="41"/>
      <c r="Y83" s="41"/>
    </row>
    <row r="84" ht="15.75" customHeight="1">
      <c r="A84" s="1"/>
      <c r="P84" s="41"/>
      <c r="Q84" s="41"/>
      <c r="R84" s="41"/>
      <c r="S84" s="41"/>
      <c r="T84" s="41"/>
      <c r="U84" s="41"/>
      <c r="V84" s="41"/>
      <c r="W84" s="41"/>
      <c r="X84" s="41"/>
      <c r="Y84" s="41"/>
    </row>
    <row r="85" ht="15.75" customHeight="1">
      <c r="A85" s="1"/>
      <c r="P85" s="41"/>
      <c r="Q85" s="41"/>
      <c r="R85" s="41"/>
      <c r="S85" s="41"/>
      <c r="T85" s="41"/>
      <c r="U85" s="41"/>
      <c r="V85" s="41"/>
      <c r="W85" s="41"/>
      <c r="X85" s="41"/>
      <c r="Y85" s="41"/>
    </row>
    <row r="86" ht="15.75" customHeight="1">
      <c r="A86" s="1"/>
      <c r="P86" s="41"/>
      <c r="Q86" s="41"/>
      <c r="R86" s="41"/>
      <c r="S86" s="41"/>
      <c r="T86" s="41"/>
      <c r="U86" s="41"/>
      <c r="V86" s="41"/>
      <c r="W86" s="41"/>
      <c r="X86" s="41"/>
      <c r="Y86" s="41"/>
    </row>
    <row r="87" ht="15.75" customHeight="1">
      <c r="A87" s="1"/>
      <c r="P87" s="41"/>
      <c r="Q87" s="41"/>
      <c r="R87" s="41"/>
      <c r="S87" s="41"/>
      <c r="T87" s="41"/>
      <c r="U87" s="41"/>
      <c r="V87" s="41"/>
      <c r="W87" s="41"/>
      <c r="X87" s="41"/>
      <c r="Y87" s="41"/>
    </row>
    <row r="88" ht="15.75" customHeight="1">
      <c r="A88" s="1"/>
      <c r="P88" s="41"/>
      <c r="Q88" s="41"/>
      <c r="R88" s="41"/>
      <c r="S88" s="41"/>
      <c r="T88" s="41"/>
      <c r="U88" s="41"/>
      <c r="V88" s="41"/>
      <c r="W88" s="41"/>
      <c r="X88" s="41"/>
      <c r="Y88" s="41"/>
    </row>
    <row r="89" ht="15.75" customHeight="1">
      <c r="A89" s="1"/>
      <c r="P89" s="41"/>
      <c r="Q89" s="41"/>
      <c r="R89" s="41"/>
      <c r="S89" s="41"/>
      <c r="T89" s="41"/>
      <c r="U89" s="41"/>
      <c r="V89" s="41"/>
      <c r="W89" s="41"/>
      <c r="X89" s="41"/>
      <c r="Y89" s="41"/>
    </row>
    <row r="90" ht="15.75" customHeight="1">
      <c r="A90" s="1"/>
      <c r="P90" s="41"/>
      <c r="Q90" s="41"/>
      <c r="R90" s="41"/>
      <c r="S90" s="41"/>
      <c r="T90" s="41"/>
      <c r="U90" s="41"/>
      <c r="V90" s="41"/>
      <c r="W90" s="41"/>
      <c r="X90" s="41"/>
      <c r="Y90" s="41"/>
    </row>
    <row r="91" ht="15.75" customHeight="1">
      <c r="A91" s="1"/>
      <c r="P91" s="41"/>
      <c r="Q91" s="41"/>
      <c r="R91" s="41"/>
      <c r="S91" s="41"/>
      <c r="T91" s="41"/>
      <c r="U91" s="41"/>
      <c r="V91" s="41"/>
      <c r="W91" s="41"/>
      <c r="X91" s="41"/>
      <c r="Y91" s="41"/>
    </row>
    <row r="92" ht="15.75" customHeight="1">
      <c r="A92" s="1"/>
      <c r="B92" s="91"/>
      <c r="C92" s="91"/>
      <c r="D92" s="91"/>
      <c r="E92" s="91"/>
      <c r="F92" s="91"/>
      <c r="G92" s="91"/>
      <c r="H92" s="91"/>
      <c r="I92" s="91"/>
      <c r="J92" s="91"/>
      <c r="K92" s="91"/>
      <c r="L92" s="91"/>
      <c r="M92" s="91"/>
      <c r="N92" s="91"/>
      <c r="O92" s="91"/>
      <c r="P92" s="41"/>
      <c r="Q92" s="41"/>
      <c r="R92" s="41"/>
      <c r="S92" s="41"/>
      <c r="T92" s="41"/>
      <c r="U92" s="41"/>
      <c r="V92" s="41"/>
      <c r="W92" s="41"/>
      <c r="X92" s="41"/>
      <c r="Y92" s="41"/>
    </row>
    <row r="93" ht="15.75" customHeight="1">
      <c r="A93" s="1"/>
      <c r="B93" s="351">
        <v>1710.523</v>
      </c>
      <c r="C93" s="351">
        <v>2170.387</v>
      </c>
      <c r="D93" s="351">
        <v>2403.2980000000002</v>
      </c>
      <c r="E93" s="351">
        <v>2489.116</v>
      </c>
      <c r="F93" s="351">
        <v>2663.692</v>
      </c>
      <c r="G93" s="351">
        <v>2931.218</v>
      </c>
      <c r="H93" s="351">
        <v>3046.111</v>
      </c>
      <c r="I93" s="351">
        <v>3190.152</v>
      </c>
      <c r="J93" s="351">
        <v>3390.7169999999996</v>
      </c>
      <c r="K93" s="351">
        <v>3415.364</v>
      </c>
      <c r="L93" s="351">
        <v>3501.734</v>
      </c>
      <c r="M93" s="351">
        <v>3419.871</v>
      </c>
      <c r="N93" s="352">
        <v>3190.9</v>
      </c>
      <c r="O93" s="352">
        <v>3059.2</v>
      </c>
      <c r="P93" s="41"/>
      <c r="Q93" s="41"/>
      <c r="R93" s="41"/>
      <c r="S93" s="41"/>
      <c r="T93" s="41"/>
      <c r="U93" s="41"/>
      <c r="V93" s="41"/>
      <c r="W93" s="41"/>
      <c r="X93" s="41"/>
      <c r="Y93" s="41"/>
    </row>
    <row r="94" ht="15.75" customHeight="1">
      <c r="A94" s="1"/>
      <c r="B94" s="390">
        <v>93.8</v>
      </c>
      <c r="C94" s="390">
        <v>142.4</v>
      </c>
      <c r="D94" s="390">
        <v>322.097</v>
      </c>
      <c r="E94" s="390">
        <v>395.184</v>
      </c>
      <c r="F94" s="390">
        <v>664.48</v>
      </c>
      <c r="G94" s="390">
        <v>842.082</v>
      </c>
      <c r="H94" s="390">
        <v>1270.431</v>
      </c>
      <c r="I94" s="390">
        <v>2065.201</v>
      </c>
      <c r="J94" s="390">
        <v>2931.141</v>
      </c>
      <c r="K94" s="390">
        <v>3474.62</v>
      </c>
      <c r="L94" s="390">
        <v>3748.092</v>
      </c>
      <c r="M94" s="390">
        <v>3967.587</v>
      </c>
      <c r="N94" s="390">
        <v>4090.994</v>
      </c>
      <c r="O94" s="91">
        <v>4216.4</v>
      </c>
      <c r="P94" s="41"/>
      <c r="Q94" s="41"/>
      <c r="R94" s="41"/>
      <c r="S94" s="41"/>
      <c r="T94" s="41"/>
      <c r="U94" s="41"/>
      <c r="V94" s="41"/>
      <c r="W94" s="41"/>
      <c r="X94" s="41"/>
      <c r="Y94" s="41"/>
    </row>
    <row r="95" ht="15.75" customHeight="1">
      <c r="A95" s="1"/>
      <c r="B95" s="91"/>
      <c r="C95" s="91"/>
      <c r="D95" s="91"/>
      <c r="E95" s="91"/>
      <c r="F95" s="91"/>
      <c r="G95" s="91"/>
      <c r="H95" s="91"/>
      <c r="I95" s="91"/>
      <c r="J95" s="91"/>
      <c r="K95" s="91"/>
      <c r="L95" s="91"/>
      <c r="M95" s="91"/>
      <c r="N95" s="91"/>
      <c r="O95" s="91"/>
      <c r="P95" s="41"/>
      <c r="Q95" s="41"/>
      <c r="R95" s="41"/>
      <c r="S95" s="41"/>
      <c r="T95" s="41"/>
      <c r="U95" s="41"/>
      <c r="V95" s="41"/>
      <c r="W95" s="41"/>
      <c r="X95" s="41"/>
      <c r="Y95" s="41"/>
    </row>
    <row r="96" ht="15.75" customHeight="1">
      <c r="A96" s="1"/>
      <c r="B96" s="91"/>
      <c r="C96" s="91"/>
      <c r="D96" s="91"/>
      <c r="E96" s="91"/>
      <c r="F96" s="91"/>
      <c r="G96" s="91"/>
      <c r="H96" s="91"/>
      <c r="I96" s="91"/>
      <c r="J96" s="91"/>
      <c r="K96" s="91"/>
      <c r="L96" s="91"/>
      <c r="M96" s="91"/>
      <c r="N96" s="91"/>
      <c r="O96" s="91"/>
      <c r="P96" s="41"/>
      <c r="Q96" s="41"/>
      <c r="R96" s="41"/>
      <c r="S96" s="41"/>
      <c r="T96" s="41"/>
      <c r="U96" s="41"/>
      <c r="V96" s="41"/>
      <c r="W96" s="41"/>
      <c r="X96" s="41"/>
      <c r="Y96" s="41"/>
    </row>
    <row r="97" ht="15.75" customHeight="1">
      <c r="A97" s="1"/>
      <c r="B97" s="91"/>
      <c r="C97" s="91"/>
      <c r="D97" s="91"/>
      <c r="E97" s="91"/>
      <c r="F97" s="91"/>
      <c r="G97" s="91"/>
      <c r="H97" s="91"/>
      <c r="I97" s="91"/>
      <c r="J97" s="91"/>
      <c r="K97" s="91"/>
      <c r="L97" s="91"/>
      <c r="M97" s="91"/>
      <c r="N97" s="91"/>
      <c r="O97" s="91"/>
      <c r="P97" s="41"/>
      <c r="Q97" s="41"/>
      <c r="R97" s="41"/>
      <c r="S97" s="41"/>
      <c r="T97" s="41"/>
      <c r="U97" s="41"/>
      <c r="V97" s="41"/>
      <c r="W97" s="41"/>
      <c r="X97" s="41"/>
      <c r="Y97" s="41"/>
    </row>
    <row r="98" ht="15.75" customHeight="1">
      <c r="A98" s="1"/>
      <c r="B98" s="91"/>
      <c r="C98" s="91"/>
      <c r="D98" s="91"/>
      <c r="E98" s="91"/>
      <c r="F98" s="91"/>
      <c r="G98" s="91"/>
      <c r="H98" s="91"/>
      <c r="I98" s="91"/>
      <c r="J98" s="91"/>
      <c r="K98" s="91"/>
      <c r="L98" s="91"/>
      <c r="M98" s="91"/>
      <c r="N98" s="91"/>
      <c r="O98" s="91"/>
      <c r="P98" s="41"/>
      <c r="Q98" s="41"/>
      <c r="R98" s="41"/>
      <c r="S98" s="41"/>
      <c r="T98" s="41"/>
      <c r="U98" s="41"/>
      <c r="V98" s="41"/>
      <c r="W98" s="41"/>
      <c r="X98" s="41"/>
      <c r="Y98" s="41"/>
    </row>
    <row r="99" ht="15.75" customHeight="1">
      <c r="A99" s="1"/>
      <c r="B99" s="91"/>
      <c r="C99" s="91"/>
      <c r="D99" s="91"/>
      <c r="E99" s="91"/>
      <c r="F99" s="91"/>
      <c r="G99" s="91"/>
      <c r="H99" s="91"/>
      <c r="I99" s="91"/>
      <c r="J99" s="91"/>
      <c r="K99" s="91"/>
      <c r="L99" s="91"/>
      <c r="M99" s="91"/>
      <c r="N99" s="91"/>
      <c r="O99" s="91"/>
      <c r="P99" s="41"/>
      <c r="Q99" s="41"/>
      <c r="R99" s="41"/>
      <c r="S99" s="41"/>
      <c r="T99" s="41"/>
      <c r="U99" s="41"/>
      <c r="V99" s="41"/>
      <c r="W99" s="41"/>
      <c r="X99" s="41"/>
      <c r="Y99" s="41"/>
    </row>
    <row r="100" ht="15.75" customHeight="1">
      <c r="A100" s="1"/>
      <c r="B100" s="91"/>
      <c r="C100" s="91"/>
      <c r="D100" s="91"/>
      <c r="E100" s="91"/>
      <c r="F100" s="91"/>
      <c r="G100" s="91"/>
      <c r="H100" s="91"/>
      <c r="I100" s="91"/>
      <c r="J100" s="91"/>
      <c r="K100" s="91"/>
      <c r="L100" s="91"/>
      <c r="M100" s="91"/>
      <c r="N100" s="91"/>
      <c r="O100" s="91"/>
      <c r="P100" s="41"/>
      <c r="Q100" s="41"/>
      <c r="R100" s="41"/>
      <c r="S100" s="41"/>
      <c r="T100" s="41"/>
      <c r="U100" s="41"/>
      <c r="V100" s="41"/>
      <c r="W100" s="41"/>
      <c r="X100" s="41"/>
      <c r="Y100" s="41"/>
    </row>
    <row r="101" ht="15.75" customHeight="1">
      <c r="A101" s="1"/>
      <c r="B101" s="91"/>
      <c r="C101" s="91"/>
      <c r="D101" s="91"/>
      <c r="E101" s="91"/>
      <c r="F101" s="91"/>
      <c r="G101" s="91"/>
      <c r="H101" s="91"/>
      <c r="I101" s="91"/>
      <c r="J101" s="91"/>
      <c r="K101" s="91"/>
      <c r="L101" s="91"/>
      <c r="M101" s="91"/>
      <c r="N101" s="91"/>
      <c r="O101" s="91"/>
      <c r="P101" s="41"/>
      <c r="Q101" s="41"/>
      <c r="R101" s="41"/>
      <c r="S101" s="41"/>
      <c r="T101" s="41"/>
      <c r="U101" s="41"/>
      <c r="V101" s="41"/>
      <c r="W101" s="41"/>
      <c r="X101" s="41"/>
      <c r="Y101" s="41"/>
    </row>
  </sheetData>
  <mergeCells count="3">
    <mergeCell ref="B1:M1"/>
    <mergeCell ref="B57:D57"/>
    <mergeCell ref="B58:O91"/>
  </mergeCells>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7.29" defaultRowHeight="15.0"/>
  <cols>
    <col customWidth="1" min="1" max="1" width="26.86"/>
    <col customWidth="1" min="2" max="2" width="10.71"/>
    <col customWidth="1" min="3" max="3" width="13.86"/>
    <col customWidth="1" min="4" max="4" width="12.71"/>
    <col customWidth="1" min="5" max="5" width="9.57"/>
    <col customWidth="1" min="6" max="6" width="11.57"/>
    <col customWidth="1" min="7" max="7" width="18.29"/>
    <col customWidth="1" min="8" max="8" width="12.71"/>
    <col customWidth="1" min="9" max="9" width="14.29"/>
    <col customWidth="1" min="10" max="10" width="18.57"/>
    <col customWidth="1" min="11" max="11" width="8.86"/>
    <col customWidth="1" min="12" max="12" width="7.86"/>
    <col customWidth="1" min="13" max="13" width="8.86"/>
    <col customWidth="1" min="14" max="25" width="10.71"/>
  </cols>
  <sheetData>
    <row r="1" ht="18.0" customHeight="1">
      <c r="A1" s="52"/>
      <c r="B1" s="78" t="s">
        <v>351</v>
      </c>
      <c r="P1" s="41"/>
      <c r="Q1" s="41"/>
      <c r="R1" s="41"/>
      <c r="S1" s="41"/>
      <c r="T1" s="41"/>
      <c r="U1" s="41"/>
      <c r="V1" s="41"/>
      <c r="W1" s="41"/>
      <c r="X1" s="41"/>
      <c r="Y1" s="41"/>
    </row>
    <row r="2" ht="15.75" customHeight="1">
      <c r="A2" s="359"/>
      <c r="B2" s="8">
        <v>1984.0</v>
      </c>
      <c r="C2" s="8">
        <v>1988.0</v>
      </c>
      <c r="D2" s="8">
        <v>1990.0</v>
      </c>
      <c r="E2" s="8">
        <v>1992.0</v>
      </c>
      <c r="F2" s="8">
        <v>1996.0</v>
      </c>
      <c r="G2" s="8">
        <v>1998.0</v>
      </c>
      <c r="H2" s="8">
        <v>2000.0</v>
      </c>
      <c r="I2" s="8">
        <v>2004.0</v>
      </c>
      <c r="J2" s="8" t="s">
        <v>177</v>
      </c>
      <c r="K2" s="8">
        <v>2010.0</v>
      </c>
      <c r="L2" s="8">
        <v>2011.0</v>
      </c>
      <c r="M2" s="8">
        <v>2012.0</v>
      </c>
      <c r="N2" s="8">
        <v>2013.0</v>
      </c>
      <c r="O2" s="8">
        <v>2014.0</v>
      </c>
      <c r="P2" s="10">
        <v>2015.0</v>
      </c>
      <c r="Q2" s="360"/>
      <c r="R2" s="360"/>
      <c r="S2" s="360"/>
      <c r="T2" s="360"/>
      <c r="U2" s="360"/>
      <c r="V2" s="360"/>
      <c r="W2" s="360"/>
      <c r="X2" s="360"/>
      <c r="Y2" s="360"/>
    </row>
    <row r="3" ht="15.75" customHeight="1">
      <c r="A3" s="361" t="s">
        <v>48</v>
      </c>
      <c r="B3" s="119"/>
      <c r="C3" s="119"/>
      <c r="D3" s="119"/>
      <c r="E3" s="119"/>
      <c r="F3" s="119"/>
      <c r="G3" s="119"/>
      <c r="H3" s="119"/>
      <c r="I3" s="119"/>
      <c r="J3" s="294">
        <f>('Total TV Universe (RV)'!J3)/('Total TV Universe (RV)'!J50)*100</f>
        <v>0.8177975526</v>
      </c>
      <c r="K3" s="294">
        <f>('Total TV Universe (RV)'!K3)/('Total TV Universe (RV)'!K50)*100</f>
        <v>0.8592182507</v>
      </c>
      <c r="L3" s="294">
        <f>('Total TV Universe (RV)'!L3)/('Total TV Universe (RV)'!L50)*100</f>
        <v>24.72427726</v>
      </c>
      <c r="M3" s="294">
        <f>('Total TV Universe (RV)'!M3)/('Total TV Universe (RV)'!M50)*100</f>
        <v>24.79573531</v>
      </c>
      <c r="N3" s="294">
        <f>('Total TV Universe (RV)'!N3)/('Total TV Universe (RV)'!N50)*100</f>
        <v>28.64137583</v>
      </c>
      <c r="O3" s="294">
        <f>('Total TV Universe (RV)'!O3)/('Total TV Universe (RV)'!O50)*100</f>
        <v>32.44796724</v>
      </c>
      <c r="P3" s="41">
        <f>('Total TV Universe (RV)'!P3)/('Total TV Universe (RV)'!P50)*100</f>
        <v>29.29156754</v>
      </c>
      <c r="Q3" s="294"/>
      <c r="R3" s="41"/>
      <c r="S3" s="41"/>
      <c r="T3" s="41"/>
      <c r="U3" s="41"/>
      <c r="V3" s="41"/>
      <c r="W3" s="41"/>
      <c r="X3" s="41"/>
      <c r="Y3" s="41"/>
    </row>
    <row r="4" ht="15.75" customHeight="1">
      <c r="A4" s="361" t="s">
        <v>326</v>
      </c>
      <c r="B4" s="119"/>
      <c r="C4" s="294">
        <f>('Total TV Universe (RV)'!C4)/('Total TV Universe (RV)'!C50)*100</f>
        <v>0.8690813291</v>
      </c>
      <c r="D4" s="294">
        <f>('Total TV Universe (RV)'!D4)/('Total TV Universe (RV)'!D50)*100</f>
        <v>2.880316431</v>
      </c>
      <c r="E4" s="294">
        <f>('Total TV Universe (RV)'!E4)/('Total TV Universe (RV)'!E50)*100</f>
        <v>3.082203654</v>
      </c>
      <c r="F4" s="294">
        <f>('Total TV Universe (RV)'!F4)/('Total TV Universe (RV)'!F50)*100</f>
        <v>3.308122297</v>
      </c>
      <c r="G4" s="294">
        <f>('Total TV Universe (RV)'!G4)/('Total TV Universe (RV)'!G50)*100</f>
        <v>3.479712718</v>
      </c>
      <c r="H4" s="294">
        <f>('Total TV Universe (RV)'!H4)/('Total TV Universe (RV)'!H50)*100</f>
        <v>4.811721976</v>
      </c>
      <c r="I4" s="294">
        <f>('Total TV Universe (RV)'!I4)/('Total TV Universe (RV)'!I50)*100</f>
        <v>7.055663054</v>
      </c>
      <c r="J4" s="294">
        <f>('Total TV Universe (RV)'!J4)/('Total TV Universe (RV)'!J50)*100</f>
        <v>7.765122216</v>
      </c>
      <c r="K4" s="294">
        <f>('Total TV Universe (RV)'!K4)/('Total TV Universe (RV)'!K50)*100</f>
        <v>7.600888478</v>
      </c>
      <c r="L4" s="294">
        <f>('Total TV Universe (RV)'!L4)/('Total TV Universe (RV)'!L50)*100</f>
        <v>7.520883725</v>
      </c>
      <c r="M4" s="294">
        <f>('Total TV Universe (RV)'!M4)/('Total TV Universe (RV)'!M50)*100</f>
        <v>7.466240389</v>
      </c>
      <c r="N4" s="119" t="s">
        <v>3</v>
      </c>
      <c r="O4" s="119"/>
      <c r="P4" s="41"/>
      <c r="Q4" s="119"/>
      <c r="R4" s="41"/>
      <c r="S4" s="41"/>
      <c r="T4" s="41"/>
      <c r="U4" s="41"/>
      <c r="V4" s="41"/>
      <c r="W4" s="41"/>
      <c r="X4" s="41"/>
      <c r="Y4" s="41"/>
    </row>
    <row r="5" ht="15.75" customHeight="1">
      <c r="A5" s="361" t="s">
        <v>328</v>
      </c>
      <c r="B5" s="119"/>
      <c r="C5" s="119"/>
      <c r="D5" s="119"/>
      <c r="E5" s="119"/>
      <c r="F5" s="119"/>
      <c r="G5" s="119"/>
      <c r="H5" s="119"/>
      <c r="I5" s="119"/>
      <c r="J5" s="119">
        <f>('Total TV Universe (RV)'!J5)/('Total TV Universe (RV)'!J50)*100</f>
        <v>23.97712824</v>
      </c>
      <c r="K5" s="119">
        <f>('Total TV Universe (RV)'!K5)/('Total TV Universe (RV)'!K50)*100</f>
        <v>24.55448373</v>
      </c>
      <c r="L5" s="119" t="s">
        <v>48</v>
      </c>
      <c r="M5" s="119"/>
      <c r="N5" s="119"/>
      <c r="O5" s="119"/>
      <c r="P5" s="41"/>
      <c r="Q5" s="119"/>
      <c r="R5" s="41"/>
      <c r="S5" s="41"/>
      <c r="T5" s="41"/>
      <c r="U5" s="41"/>
      <c r="V5" s="41"/>
      <c r="W5" s="41"/>
      <c r="X5" s="41"/>
      <c r="Y5" s="41"/>
    </row>
    <row r="6" ht="15.75" customHeight="1">
      <c r="A6" s="361" t="s">
        <v>330</v>
      </c>
      <c r="B6" s="119"/>
      <c r="C6" s="119"/>
      <c r="D6" s="119"/>
      <c r="E6" s="119"/>
      <c r="F6" s="119"/>
      <c r="G6" s="119"/>
      <c r="H6" s="294">
        <f>('Total TV Universe (RV)'!H6)/('Total TV Universe (RV)'!H50)*100</f>
        <v>0.2849503144</v>
      </c>
      <c r="I6" s="294">
        <f>('Total TV Universe (RV)'!I6)/('Total TV Universe (RV)'!I50)*100</f>
        <v>18.68380678</v>
      </c>
      <c r="J6" s="119" t="s">
        <v>182</v>
      </c>
      <c r="K6" s="119"/>
      <c r="L6" s="119"/>
      <c r="M6" s="119"/>
      <c r="N6" s="119"/>
      <c r="O6" s="119"/>
      <c r="P6" s="41"/>
      <c r="Q6" s="119"/>
      <c r="R6" s="41"/>
      <c r="S6" s="41"/>
      <c r="T6" s="41"/>
      <c r="U6" s="41"/>
      <c r="V6" s="41"/>
      <c r="W6" s="41"/>
      <c r="X6" s="41"/>
      <c r="Y6" s="41"/>
    </row>
    <row r="7" ht="15.75" customHeight="1">
      <c r="A7" s="361" t="s">
        <v>331</v>
      </c>
      <c r="B7" s="294">
        <f>('Total TV Universe (RV)'!B7)/('Total TV Universe (RV)'!B50)*100</f>
        <v>8.18833435</v>
      </c>
      <c r="C7" s="294">
        <f>('Total TV Universe (RV)'!C7)/('Total TV Universe (RV)'!C50)*100</f>
        <v>9.891442662</v>
      </c>
      <c r="D7" s="294">
        <f>('Total TV Universe (RV)'!D7)/('Total TV Universe (RV)'!D50)*100</f>
        <v>6.188901058</v>
      </c>
      <c r="E7" s="294">
        <f>('Total TV Universe (RV)'!E7)/('Total TV Universe (RV)'!E50)*100</f>
        <v>6.670041258</v>
      </c>
      <c r="F7" s="294">
        <f>('Total TV Universe (RV)'!F7)/('Total TV Universe (RV)'!F50)*100</f>
        <v>6.495818125</v>
      </c>
      <c r="G7" s="294">
        <f>('Total TV Universe (RV)'!G7)/('Total TV Universe (RV)'!G50)*100</f>
        <v>12.58049983</v>
      </c>
      <c r="H7" s="294">
        <f>('Total TV Universe (RV)'!H7)/('Total TV Universe (RV)'!H50)*100</f>
        <v>14.24751572</v>
      </c>
      <c r="I7" s="119" t="s">
        <v>359</v>
      </c>
      <c r="J7" s="119"/>
      <c r="K7" s="119"/>
      <c r="L7" s="119"/>
      <c r="M7" s="119"/>
      <c r="N7" s="119"/>
      <c r="O7" s="119"/>
      <c r="P7" s="41"/>
      <c r="Q7" s="119"/>
      <c r="R7" s="41"/>
      <c r="S7" s="41"/>
      <c r="T7" s="41"/>
      <c r="U7" s="41"/>
      <c r="V7" s="41"/>
      <c r="W7" s="41"/>
      <c r="X7" s="41"/>
      <c r="Y7" s="41"/>
    </row>
    <row r="8" ht="15.75" customHeight="1">
      <c r="A8" s="361" t="s">
        <v>333</v>
      </c>
      <c r="B8" s="119"/>
      <c r="C8" s="294">
        <f>('Total TV Universe (RV)'!C8)/('Total TV Universe (RV)'!C50)*100</f>
        <v>1.344697977</v>
      </c>
      <c r="D8" s="294">
        <f>('Total TV Universe (RV)'!D8)/('Total TV Universe (RV)'!D50)*100</f>
        <v>2.858301274</v>
      </c>
      <c r="E8" s="294">
        <f>('Total TV Universe (RV)'!E8)/('Total TV Universe (RV)'!E50)*100</f>
        <v>3.29716049</v>
      </c>
      <c r="F8" s="294">
        <f>('Total TV Universe (RV)'!F8)/('Total TV Universe (RV)'!F50)*100</f>
        <v>6.117472294</v>
      </c>
      <c r="G8" s="294">
        <f>('Total TV Universe (RV)'!G8)/('Total TV Universe (RV)'!G50)*100</f>
        <v>6.278324013</v>
      </c>
      <c r="H8" s="119" t="s">
        <v>335</v>
      </c>
      <c r="I8" s="119"/>
      <c r="J8" s="119"/>
      <c r="K8" s="119"/>
      <c r="L8" s="119"/>
      <c r="M8" s="119"/>
      <c r="N8" s="119"/>
      <c r="O8" s="119"/>
      <c r="P8" s="41"/>
      <c r="Q8" s="119"/>
      <c r="R8" s="41"/>
      <c r="S8" s="41"/>
      <c r="T8" s="41"/>
      <c r="U8" s="41"/>
      <c r="V8" s="41"/>
      <c r="W8" s="41"/>
      <c r="X8" s="41"/>
      <c r="Y8" s="41"/>
    </row>
    <row r="9" ht="15.75" customHeight="1">
      <c r="A9" s="361" t="s">
        <v>336</v>
      </c>
      <c r="B9" s="294">
        <f>('Total TV Universe (RV)'!B9)/('Total TV Universe (RV)'!B50)*100</f>
        <v>1.319054293</v>
      </c>
      <c r="C9" s="294">
        <f>('Total TV Universe (RV)'!C9)/('Total TV Universe (RV)'!C50)*100</f>
        <v>2.222426882</v>
      </c>
      <c r="D9" s="294">
        <f>('Total TV Universe (RV)'!D9)/('Total TV Universe (RV)'!D50)*100</f>
        <v>2.047409642</v>
      </c>
      <c r="E9" s="294">
        <f>('Total TV Universe (RV)'!E9)/('Total TV Universe (RV)'!E50)*100</f>
        <v>2.125299033</v>
      </c>
      <c r="F9" s="294">
        <f>('Total TV Universe (RV)'!F9)/('Total TV Universe (RV)'!F50)*100</f>
        <v>1.928986843</v>
      </c>
      <c r="G9" s="119" t="s">
        <v>185</v>
      </c>
      <c r="H9" s="119"/>
      <c r="I9" s="119"/>
      <c r="J9" s="119"/>
      <c r="K9" s="119"/>
      <c r="L9" s="119"/>
      <c r="M9" s="119"/>
      <c r="N9" s="119"/>
      <c r="O9" s="119"/>
      <c r="P9" s="41"/>
      <c r="Q9" s="119"/>
      <c r="R9" s="41"/>
      <c r="S9" s="41"/>
      <c r="T9" s="41"/>
      <c r="U9" s="41"/>
      <c r="V9" s="41"/>
      <c r="W9" s="41"/>
      <c r="X9" s="41"/>
      <c r="Y9" s="41"/>
    </row>
    <row r="10" ht="15.75" customHeight="1">
      <c r="A10" s="361" t="s">
        <v>337</v>
      </c>
      <c r="B10" s="294">
        <f>('Total TV Universe (RV)'!B10)/('Total TV Universe (RV)'!B50)*100</f>
        <v>0.8257944947</v>
      </c>
      <c r="C10" s="294">
        <f>('Total TV Universe (RV)'!C10)/('Total TV Universe (RV)'!C50)*100</f>
        <v>0.7609866365</v>
      </c>
      <c r="D10" s="294">
        <f>('Total TV Universe (RV)'!D10)/('Total TV Universe (RV)'!D50)*100</f>
        <v>0.7228310025</v>
      </c>
      <c r="E10" s="294">
        <f>('Total TV Universe (RV)'!E10)/('Total TV Universe (RV)'!E50)*100</f>
        <v>0.5235239053</v>
      </c>
      <c r="F10" s="294">
        <f>('Total TV Universe (RV)'!F10)/('Total TV Universe (RV)'!F50)*100</f>
        <v>0.5949211759</v>
      </c>
      <c r="G10" s="294">
        <v>0.6716938755162336</v>
      </c>
      <c r="H10" s="119" t="s">
        <v>185</v>
      </c>
      <c r="I10" s="119"/>
      <c r="J10" s="119"/>
      <c r="K10" s="119"/>
      <c r="L10" s="119"/>
      <c r="M10" s="119"/>
      <c r="N10" s="119"/>
      <c r="O10" s="119"/>
      <c r="P10" s="41"/>
      <c r="Q10" s="119"/>
      <c r="R10" s="41"/>
      <c r="S10" s="41"/>
      <c r="T10" s="41"/>
      <c r="U10" s="41"/>
      <c r="V10" s="41"/>
      <c r="W10" s="41"/>
      <c r="X10" s="41"/>
      <c r="Y10" s="41"/>
    </row>
    <row r="11" ht="15.75" customHeight="1">
      <c r="A11" s="373" t="s">
        <v>338</v>
      </c>
      <c r="B11" s="294">
        <f>('Total TV Universe (RV)'!B11)/('Total TV Universe (RV)'!B50)*100</f>
        <v>0.8701324541</v>
      </c>
      <c r="C11" s="294">
        <f>('Total TV Universe (RV)'!C11)/('Total TV Universe (RV)'!C50)*100</f>
        <v>0.7350439102</v>
      </c>
      <c r="D11" s="294">
        <f>('Total TV Universe (RV)'!D11)/('Total TV Universe (RV)'!D50)*100</f>
        <v>0.6751314947</v>
      </c>
      <c r="E11" s="294">
        <v>0.6848555160317826</v>
      </c>
      <c r="F11" s="119" t="s">
        <v>366</v>
      </c>
      <c r="G11" s="119"/>
      <c r="H11" s="119"/>
      <c r="I11" s="119"/>
      <c r="J11" s="119"/>
      <c r="K11" s="119"/>
      <c r="L11" s="119"/>
      <c r="M11" s="119"/>
      <c r="N11" s="119"/>
      <c r="O11" s="119"/>
      <c r="P11" s="41"/>
      <c r="Q11" s="119"/>
      <c r="R11" s="41"/>
      <c r="S11" s="41"/>
      <c r="T11" s="41"/>
      <c r="U11" s="41"/>
      <c r="V11" s="41"/>
      <c r="W11" s="41"/>
      <c r="X11" s="41"/>
      <c r="Y11" s="41"/>
    </row>
    <row r="12" ht="15.75" customHeight="1">
      <c r="A12" s="361" t="s">
        <v>339</v>
      </c>
      <c r="B12" s="294">
        <f>('Total TV Universe (RV)'!B12)/('Total TV Universe (RV)'!B50)*100</f>
        <v>0.9033859237</v>
      </c>
      <c r="C12" s="294">
        <f>('Total TV Universe (RV)'!C12)/('Total TV Universe (RV)'!C50)*100</f>
        <v>0.8301672398</v>
      </c>
      <c r="D12" s="119" t="s">
        <v>191</v>
      </c>
      <c r="E12" s="119"/>
      <c r="F12" s="119"/>
      <c r="G12" s="119"/>
      <c r="H12" s="119"/>
      <c r="I12" s="119"/>
      <c r="J12" s="119"/>
      <c r="K12" s="119"/>
      <c r="L12" s="119"/>
      <c r="M12" s="119"/>
      <c r="N12" s="119"/>
      <c r="O12" s="119"/>
      <c r="P12" s="41"/>
      <c r="Q12" s="119"/>
      <c r="R12" s="41"/>
      <c r="S12" s="41"/>
      <c r="T12" s="41"/>
      <c r="U12" s="41"/>
      <c r="V12" s="41"/>
      <c r="W12" s="41"/>
      <c r="X12" s="41"/>
      <c r="Y12" s="41"/>
    </row>
    <row r="13" ht="15.75" customHeight="1">
      <c r="A13" s="361" t="s">
        <v>340</v>
      </c>
      <c r="B13" s="294">
        <f>('Total TV Universe (RV)'!B13)/('Total TV Universe (RV)'!B50)*100</f>
        <v>0.2438587769</v>
      </c>
      <c r="C13" s="294">
        <f>('Total TV Universe (RV)'!C13)/('Total TV Universe (RV)'!C50)*100</f>
        <v>0.2205131731</v>
      </c>
      <c r="D13" s="119" t="s">
        <v>191</v>
      </c>
      <c r="E13" s="119"/>
      <c r="F13" s="119"/>
      <c r="G13" s="119"/>
      <c r="H13" s="119"/>
      <c r="I13" s="119"/>
      <c r="J13" s="119"/>
      <c r="K13" s="119"/>
      <c r="L13" s="119"/>
      <c r="M13" s="119"/>
      <c r="N13" s="119"/>
      <c r="O13" s="119"/>
      <c r="P13" s="41"/>
      <c r="Q13" s="119"/>
      <c r="R13" s="41"/>
      <c r="S13" s="41"/>
      <c r="T13" s="41"/>
      <c r="U13" s="41"/>
      <c r="V13" s="41"/>
      <c r="W13" s="41"/>
      <c r="X13" s="41"/>
      <c r="Y13" s="41"/>
    </row>
    <row r="14" ht="15.75" customHeight="1">
      <c r="A14" s="361" t="s">
        <v>341</v>
      </c>
      <c r="B14" s="294">
        <f>('Total TV Universe (RV)'!B14)/('Total TV Universe (RV)'!B50)*100</f>
        <v>0.3103657161</v>
      </c>
      <c r="C14" s="294">
        <f>('Total TV Universe (RV)'!C14)/('Total TV Universe (RV)'!C50)*100</f>
        <v>0.2637510501</v>
      </c>
      <c r="D14" s="119" t="s">
        <v>191</v>
      </c>
      <c r="E14" s="119"/>
      <c r="F14" s="119"/>
      <c r="G14" s="119"/>
      <c r="H14" s="119"/>
      <c r="I14" s="119"/>
      <c r="J14" s="119"/>
      <c r="K14" s="119"/>
      <c r="L14" s="119"/>
      <c r="M14" s="119"/>
      <c r="N14" s="119"/>
      <c r="O14" s="119"/>
      <c r="P14" s="41"/>
      <c r="Q14" s="119"/>
      <c r="R14" s="41"/>
      <c r="S14" s="41"/>
      <c r="T14" s="41"/>
      <c r="U14" s="41"/>
      <c r="V14" s="41"/>
      <c r="W14" s="41"/>
      <c r="X14" s="41"/>
      <c r="Y14" s="41"/>
    </row>
    <row r="15" ht="15.75" customHeight="1">
      <c r="A15" s="361" t="s">
        <v>342</v>
      </c>
      <c r="B15" s="349">
        <f>('Total TV Universe (RV)'!B15)/('Total TV Universe (RV)'!B50)*100</f>
        <v>0.4988020438</v>
      </c>
      <c r="C15" s="349">
        <f>('Total TV Universe (RV)'!C15)/('Total TV Universe (RV)'!C50)*100</f>
        <v>0.458321497</v>
      </c>
      <c r="D15" s="119" t="s">
        <v>195</v>
      </c>
      <c r="E15" s="119"/>
      <c r="F15" s="119"/>
      <c r="G15" s="119"/>
      <c r="H15" s="119"/>
      <c r="I15" s="119"/>
      <c r="J15" s="119"/>
      <c r="K15" s="119"/>
      <c r="L15" s="119"/>
      <c r="M15" s="119"/>
      <c r="N15" s="119"/>
      <c r="O15" s="119"/>
      <c r="P15" s="41"/>
      <c r="Q15" s="119"/>
      <c r="R15" s="41"/>
      <c r="S15" s="41"/>
      <c r="T15" s="41"/>
      <c r="U15" s="41"/>
      <c r="V15" s="41"/>
      <c r="W15" s="41"/>
      <c r="X15" s="41"/>
      <c r="Y15" s="41"/>
    </row>
    <row r="16" ht="15.75" customHeight="1">
      <c r="A16" s="361" t="s">
        <v>343</v>
      </c>
      <c r="B16" s="294">
        <f>('Total TV Universe (RV)'!B16)/('Total TV Universe (RV)'!B50)*100</f>
        <v>4.095719004</v>
      </c>
      <c r="C16" s="294">
        <f>('Total TV Universe (RV)'!C16)/('Total TV Universe (RV)'!C50)*100</f>
        <v>4.885880109</v>
      </c>
      <c r="D16" s="294">
        <f>('Total TV Universe (RV)'!D16)/('Total TV Universe (RV)'!D50)*100</f>
        <v>4.733258849</v>
      </c>
      <c r="E16" s="294">
        <f>('Total TV Universe (RV)'!E16)/('Total TV Universe (RV)'!E50)*100</f>
        <v>4.93707312</v>
      </c>
      <c r="F16" s="294">
        <f>('Total TV Universe (RV)'!F16)/('Total TV Universe (RV)'!F50)*100</f>
        <v>5.092885824</v>
      </c>
      <c r="G16" s="294">
        <f>('Total TV Universe (RV)'!G16)/('Total TV Universe (RV)'!G50)*100</f>
        <v>5.634325392</v>
      </c>
      <c r="H16" s="294">
        <f>('Total TV Universe (RV)'!H16)/('Total TV Universe (RV)'!H50)*100</f>
        <v>6.17050233</v>
      </c>
      <c r="I16" s="294">
        <f>('Total TV Universe (RV)'!I16)/('Total TV Universe (RV)'!I50)*100</f>
        <v>8.558892238</v>
      </c>
      <c r="J16" s="119" t="s">
        <v>344</v>
      </c>
      <c r="K16" s="119"/>
      <c r="L16" s="119"/>
      <c r="M16" s="119"/>
      <c r="N16" s="119"/>
      <c r="O16" s="119"/>
      <c r="P16" s="41"/>
      <c r="Q16" s="119"/>
      <c r="R16" s="41"/>
      <c r="S16" s="41"/>
      <c r="T16" s="41"/>
      <c r="U16" s="41"/>
      <c r="V16" s="41"/>
      <c r="W16" s="41"/>
      <c r="X16" s="41"/>
      <c r="Y16" s="41"/>
    </row>
    <row r="17" ht="15.75" customHeight="1">
      <c r="A17" s="361" t="s">
        <v>345</v>
      </c>
      <c r="B17" s="119"/>
      <c r="C17" s="119"/>
      <c r="D17" s="119"/>
      <c r="E17" s="119"/>
      <c r="F17" s="294">
        <f>('Total TV Universe (RV)'!F17)/('Total TV Universe (RV)'!F50)*100</f>
        <v>0.7391444913</v>
      </c>
      <c r="G17" s="294">
        <f>('Total TV Universe (RV)'!G17)/('Total TV Universe (RV)'!G50)*100</f>
        <v>2.104258872</v>
      </c>
      <c r="H17" s="294">
        <f>('Total TV Universe (RV)'!H17)/('Total TV Universe (RV)'!H50)*100</f>
        <v>3.505120534</v>
      </c>
      <c r="I17" s="294">
        <f>('Total TV Universe (RV)'!I17)/('Total TV Universe (RV)'!I50)*100</f>
        <v>6.638945091</v>
      </c>
      <c r="J17" s="294">
        <f>('Total TV Universe (RV)'!J17)/('Total TV Universe (RV)'!J50)*100</f>
        <v>7.519442069</v>
      </c>
      <c r="K17" s="294">
        <f>('Total TV Universe (RV)'!K17)/('Total TV Universe (RV)'!K50)*100</f>
        <v>21.40749456</v>
      </c>
      <c r="L17" s="294">
        <f>('Total TV Universe (RV)'!L17)/('Total TV Universe (RV)'!L50)*100</f>
        <v>21.5799025</v>
      </c>
      <c r="M17" s="294">
        <f>('Total TV Universe (RV)'!M17)/('Total TV Universe (RV)'!M50)*100</f>
        <v>20.14758787</v>
      </c>
      <c r="N17" s="294">
        <f>('Total TV Universe (RV)'!N17)/('Total TV Universe (RV)'!N50)*100</f>
        <v>20.1493079</v>
      </c>
      <c r="O17" s="294">
        <f>('Total TV Universe (RV)'!O17)/('Total TV Universe (RV)'!O50)*100</f>
        <v>20.28284121</v>
      </c>
      <c r="P17" s="41">
        <f>('Total TV Universe (RV)'!P17)/('Total TV Universe (RV)'!P50)*100</f>
        <v>20.01057362</v>
      </c>
      <c r="Q17" s="294"/>
      <c r="R17" s="41"/>
      <c r="S17" s="41"/>
      <c r="T17" s="41"/>
      <c r="U17" s="41"/>
      <c r="V17" s="41"/>
      <c r="W17" s="41"/>
      <c r="X17" s="41"/>
      <c r="Y17" s="41"/>
    </row>
    <row r="18" ht="15.75" customHeight="1">
      <c r="A18" s="375" t="s">
        <v>270</v>
      </c>
      <c r="B18" s="121"/>
      <c r="C18" s="121"/>
      <c r="D18" s="121"/>
      <c r="E18" s="121"/>
      <c r="F18" s="121"/>
      <c r="G18" s="121"/>
      <c r="H18" s="121"/>
      <c r="I18" s="342">
        <f>('Total TV Universe (RV)'!I18)/('Total TV Universe (RV)'!I50)*100</f>
        <v>0.3177712325</v>
      </c>
      <c r="J18" s="342">
        <f>('Total TV Universe (RV)'!J18)/('Total TV Universe (RV)'!J50)*100</f>
        <v>0.9807243377</v>
      </c>
      <c r="K18" s="342">
        <f>('Total TV Universe (RV)'!K18)/('Total TV Universe (RV)'!K50)*100</f>
        <v>14.19016358</v>
      </c>
      <c r="L18" s="342">
        <f>('Total TV Universe (RV)'!L18)/('Total TV Universe (RV)'!L50)*100</f>
        <v>14.42125041</v>
      </c>
      <c r="M18" s="342">
        <f>('Total TV Universe (RV)'!M18)/('Total TV Universe (RV)'!M50)*100</f>
        <v>13.21747898</v>
      </c>
      <c r="N18" s="342">
        <f>('Total TV Universe (RV)'!N18)/('Total TV Universe (RV)'!N50)*100</f>
        <v>12.87028064</v>
      </c>
      <c r="O18" s="342">
        <f>('Total TV Universe (RV)'!O18)/('Total TV Universe (RV)'!O50)*100</f>
        <v>12.95635285</v>
      </c>
      <c r="P18" s="225">
        <f>('Total TV Universe (RV)'!P18)/('Total TV Universe (RV)'!P50)*100</f>
        <v>13.07163627</v>
      </c>
      <c r="Q18" s="342"/>
      <c r="R18" s="225"/>
      <c r="S18" s="225"/>
      <c r="T18" s="225"/>
      <c r="U18" s="225"/>
      <c r="V18" s="225"/>
      <c r="W18" s="225"/>
      <c r="X18" s="225"/>
      <c r="Y18" s="225"/>
    </row>
    <row r="19" ht="15.75" customHeight="1">
      <c r="A19" s="375" t="s">
        <v>271</v>
      </c>
      <c r="B19" s="121"/>
      <c r="C19" s="121"/>
      <c r="D19" s="121"/>
      <c r="E19" s="121"/>
      <c r="F19" s="342">
        <f>('Total TV Universe (RV)'!F19)/('Total TV Universe (RV)'!F50)*100</f>
        <v>0.7391444913</v>
      </c>
      <c r="G19" s="342">
        <f>('Total TV Universe (RV)'!G19)/('Total TV Universe (RV)'!G50)*100</f>
        <v>2.104258872</v>
      </c>
      <c r="H19" s="342">
        <f>('Total TV Universe (RV)'!H19)/('Total TV Universe (RV)'!H50)*100</f>
        <v>3.505120534</v>
      </c>
      <c r="I19" s="342">
        <f>('Total TV Universe (RV)'!I19)/('Total TV Universe (RV)'!I50)*100</f>
        <v>6.321173858</v>
      </c>
      <c r="J19" s="342">
        <f>('Total TV Universe (RV)'!J19)/('Total TV Universe (RV)'!J50)*100</f>
        <v>6.538717731</v>
      </c>
      <c r="K19" s="342">
        <f>('Total TV Universe (RV)'!K19)/('Total TV Universe (RV)'!K50)*100</f>
        <v>7.217330984</v>
      </c>
      <c r="L19" s="342">
        <f>('Total TV Universe (RV)'!L19)/('Total TV Universe (RV)'!L50)*100</f>
        <v>7.158652085</v>
      </c>
      <c r="M19" s="342">
        <f>('Total TV Universe (RV)'!M19)/('Total TV Universe (RV)'!M50)*100</f>
        <v>6.930108891</v>
      </c>
      <c r="N19" s="342">
        <f>('Total TV Universe (RV)'!N19)/('Total TV Universe (RV)'!N50)*100</f>
        <v>7.279027258</v>
      </c>
      <c r="O19" s="342">
        <f>('Total TV Universe (RV)'!O19)/('Total TV Universe (RV)'!O50)*100</f>
        <v>7.326488356</v>
      </c>
      <c r="P19" s="382">
        <f>('Total TV Universe (RV)'!O19)/('Total TV Universe (RV)'!O50)*100</f>
        <v>7.326488356</v>
      </c>
      <c r="Q19" s="342"/>
      <c r="R19" s="382"/>
      <c r="S19" s="225"/>
      <c r="T19" s="225"/>
      <c r="U19" s="225"/>
      <c r="V19" s="225"/>
      <c r="W19" s="225"/>
      <c r="X19" s="225"/>
      <c r="Y19" s="225"/>
    </row>
    <row r="20" ht="15.75" customHeight="1">
      <c r="A20" s="361" t="s">
        <v>347</v>
      </c>
      <c r="B20" s="294">
        <f>('Total TV Universe (RV)'!B20)/('Total TV Universe (RV)'!B50)*100</f>
        <v>4.699823701</v>
      </c>
      <c r="C20" s="294">
        <f>('Total TV Universe (RV)'!C20)/('Total TV Universe (RV)'!C50)*100</f>
        <v>6.122483393</v>
      </c>
      <c r="D20" s="294">
        <f>('Total TV Universe (RV)'!D20)/('Total TV Universe (RV)'!D50)*100</f>
        <v>7.793365732</v>
      </c>
      <c r="E20" s="294">
        <f>('Total TV Universe (RV)'!E20)/('Total TV Universe (RV)'!E50)*100</f>
        <v>8.456124536</v>
      </c>
      <c r="F20" s="294">
        <f>('Total TV Universe (RV)'!F20)/('Total TV Universe (RV)'!F50)*100</f>
        <v>9.771129617</v>
      </c>
      <c r="G20" s="294">
        <f>('Total TV Universe (RV)'!G20)/('Total TV Universe (RV)'!G50)*100</f>
        <v>10.90292317</v>
      </c>
      <c r="H20" s="294">
        <f>('Total TV Universe (RV)'!H20)/('Total TV Universe (RV)'!H50)*100</f>
        <v>14.3471325</v>
      </c>
      <c r="I20" s="294">
        <f>('Total TV Universe (RV)'!I20)/('Total TV Universe (RV)'!I50)*100</f>
        <v>13.13517855</v>
      </c>
      <c r="J20" s="294">
        <f>('Total TV Universe (RV)'!J20)/('Total TV Universe (RV)'!J50)*100</f>
        <v>16.30375121</v>
      </c>
      <c r="K20" s="119" t="s">
        <v>24</v>
      </c>
      <c r="L20" s="119"/>
      <c r="M20" s="119"/>
      <c r="N20" s="119"/>
      <c r="O20" s="119"/>
      <c r="P20" s="41"/>
      <c r="Q20" s="119"/>
      <c r="R20" s="41"/>
      <c r="S20" s="41"/>
      <c r="T20" s="41"/>
      <c r="U20" s="41"/>
      <c r="V20" s="41"/>
      <c r="W20" s="41"/>
      <c r="X20" s="41"/>
      <c r="Y20" s="41"/>
    </row>
    <row r="21" ht="15.75" customHeight="1">
      <c r="A21" s="361" t="s">
        <v>348</v>
      </c>
      <c r="B21" s="119"/>
      <c r="C21" s="119"/>
      <c r="D21" s="119"/>
      <c r="E21" s="119"/>
      <c r="F21" s="294">
        <f>('Total TV Universe (RV)'!F21)/('Total TV Universe (RV)'!F50)*100</f>
        <v>0.5408374327</v>
      </c>
      <c r="G21" s="294">
        <f>('Total TV Universe (RV)'!G21)/('Total TV Universe (RV)'!G50)*100</f>
        <v>2.04595447</v>
      </c>
      <c r="H21" s="294">
        <f>('Total TV Universe (RV)'!H21)/('Total TV Universe (RV)'!H50)*100</f>
        <v>2.346785923</v>
      </c>
      <c r="I21" s="294">
        <f>('Total TV Universe (RV)'!I21)/('Total TV Universe (RV)'!I50)*100</f>
        <v>4.549646808</v>
      </c>
      <c r="J21" s="119" t="s">
        <v>349</v>
      </c>
      <c r="K21" s="119"/>
      <c r="L21" s="119"/>
      <c r="M21" s="119"/>
      <c r="N21" s="119"/>
      <c r="O21" s="119"/>
      <c r="P21" s="41"/>
      <c r="Q21" s="119"/>
      <c r="R21" s="41"/>
      <c r="S21" s="41"/>
      <c r="T21" s="41"/>
      <c r="U21" s="41"/>
      <c r="V21" s="41"/>
      <c r="W21" s="41"/>
      <c r="X21" s="41"/>
      <c r="Y21" s="41"/>
    </row>
    <row r="22" ht="15.75" customHeight="1">
      <c r="A22" s="361" t="s">
        <v>350</v>
      </c>
      <c r="B22" s="119"/>
      <c r="C22" s="119"/>
      <c r="D22" s="294">
        <f>('Total TV Universe (RV)'!D22)/('Total TV Universe (RV)'!D50)*100</f>
        <v>0.2751894679</v>
      </c>
      <c r="E22" s="294">
        <f>('Total TV Universe (RV)'!E22)/('Total TV Universe (RV)'!E50)*100</f>
        <v>0.30856707</v>
      </c>
      <c r="F22" s="294">
        <f>('Total TV Universe (RV)'!F22)/('Total TV Universe (RV)'!F50)*100</f>
        <v>1.042614384</v>
      </c>
      <c r="G22" s="119" t="s">
        <v>278</v>
      </c>
      <c r="H22" s="119"/>
      <c r="I22" s="119"/>
      <c r="J22" s="119"/>
      <c r="K22" s="119"/>
      <c r="L22" s="119"/>
      <c r="M22" s="119"/>
      <c r="N22" s="119"/>
      <c r="O22" s="119"/>
      <c r="P22" s="41"/>
      <c r="Q22" s="119"/>
      <c r="R22" s="41"/>
      <c r="S22" s="41"/>
      <c r="T22" s="41"/>
      <c r="U22" s="41"/>
      <c r="V22" s="41"/>
      <c r="W22" s="41"/>
      <c r="X22" s="41"/>
      <c r="Y22" s="41"/>
    </row>
    <row r="23" ht="15.75" customHeight="1">
      <c r="A23" s="361" t="s">
        <v>352</v>
      </c>
      <c r="B23" s="294">
        <f>('Total TV Universe (RV)'!B23)/('Total TV Universe (RV)'!B50)*100</f>
        <v>3.236671039</v>
      </c>
      <c r="C23" s="294">
        <f>('Total TV Universe (RV)'!C23)/('Total TV Universe (RV)'!C50)*100</f>
        <v>3.134746088</v>
      </c>
      <c r="D23" s="294">
        <f>('Total TV Universe (RV)'!D23)/('Total TV Universe (RV)'!D50)*100</f>
        <v>5.276299399</v>
      </c>
      <c r="E23" s="294">
        <f>('Total TV Universe (RV)'!E23)/('Total TV Universe (RV)'!E50)*100</f>
        <v>7.887529037</v>
      </c>
      <c r="F23" s="294">
        <f>('Total TV Universe (RV)'!F23)/('Total TV Universe (RV)'!F50)*100</f>
        <v>9.245315446</v>
      </c>
      <c r="G23" s="119">
        <f>('Total TV Universe (RV)'!G23)/('Total TV Universe (RV)'!G50)*100</f>
        <v>10.46298996</v>
      </c>
      <c r="H23" s="119" t="s">
        <v>353</v>
      </c>
      <c r="I23" s="119"/>
      <c r="J23" s="119"/>
      <c r="K23" s="119"/>
      <c r="L23" s="119"/>
      <c r="M23" s="119"/>
      <c r="N23" s="119"/>
      <c r="O23" s="119"/>
      <c r="P23" s="41"/>
      <c r="Q23" s="119"/>
      <c r="R23" s="41"/>
      <c r="S23" s="41"/>
      <c r="T23" s="41"/>
      <c r="U23" s="41"/>
      <c r="V23" s="41"/>
      <c r="W23" s="41"/>
      <c r="X23" s="41"/>
      <c r="Y23" s="41"/>
    </row>
    <row r="24" ht="15.75" customHeight="1">
      <c r="A24" s="361" t="s">
        <v>354</v>
      </c>
      <c r="B24" s="119"/>
      <c r="C24" s="294">
        <f>('Total TV Universe (RV)'!C24)/('Total TV Universe (RV)'!C50)*100</f>
        <v>0.8085483012</v>
      </c>
      <c r="D24" s="294">
        <f>('Total TV Universe (RV)'!D24)/('Total TV Universe (RV)'!D50)*100</f>
        <v>0.700815845</v>
      </c>
      <c r="E24" s="119" t="s">
        <v>280</v>
      </c>
      <c r="F24" s="119"/>
      <c r="G24" s="119"/>
      <c r="H24" s="119"/>
      <c r="I24" s="119"/>
      <c r="J24" s="119"/>
      <c r="K24" s="119"/>
      <c r="L24" s="119"/>
      <c r="M24" s="119"/>
      <c r="N24" s="119"/>
      <c r="O24" s="119"/>
      <c r="P24" s="41"/>
      <c r="Q24" s="119"/>
      <c r="R24" s="41"/>
      <c r="S24" s="41"/>
      <c r="T24" s="41"/>
      <c r="U24" s="41"/>
      <c r="V24" s="41"/>
      <c r="W24" s="41"/>
      <c r="X24" s="41"/>
      <c r="Y24" s="41"/>
    </row>
    <row r="25" ht="15.75" customHeight="1">
      <c r="A25" s="361" t="s">
        <v>355</v>
      </c>
      <c r="B25" s="294">
        <f>('Total TV Universe (RV)'!B25)/('Total TV Universe (RV)'!B50)*100</f>
        <v>44.94261837</v>
      </c>
      <c r="C25" s="294">
        <f>('Total TV Universe (RV)'!C25)/('Total TV Universe (RV)'!C50)*100</f>
        <v>42.4727396</v>
      </c>
      <c r="D25" s="294">
        <f>('Total TV Universe (RV)'!D25)/('Total TV Universe (RV)'!D50)*100</f>
        <v>39.00161261</v>
      </c>
      <c r="E25" s="294">
        <f>('Total TV Universe (RV)'!E25)/('Total TV Universe (RV)'!E50)*100</f>
        <v>36.68897133</v>
      </c>
      <c r="F25" s="294">
        <f>('Total TV Universe (RV)'!F25)/('Total TV Universe (RV)'!F50)*100</f>
        <v>33.5442399</v>
      </c>
      <c r="G25" s="294">
        <f>('Total TV Universe (RV)'!G25)/('Total TV Universe (RV)'!G50)*100</f>
        <v>31.71626958</v>
      </c>
      <c r="H25" s="294">
        <f>('Total TV Universe (RV)'!H25)/('Total TV Universe (RV)'!H50)*100</f>
        <v>29.0948171</v>
      </c>
      <c r="I25" s="294">
        <f>('Total TV Universe (RV)'!I25)/('Total TV Universe (RV)'!I50)*100</f>
        <v>23.4094646</v>
      </c>
      <c r="J25" s="294">
        <f>('Total TV Universe (RV)'!J25)/('Total TV Universe (RV)'!J50)*100</f>
        <v>21.93817071</v>
      </c>
      <c r="K25" s="294">
        <f>('Total TV Universe (RV)'!K25)/('Total TV Universe (RV)'!K50)*100</f>
        <v>20.68655022</v>
      </c>
      <c r="L25" s="294">
        <f>('Total TV Universe (RV)'!L25)/('Total TV Universe (RV)'!L50)*100</f>
        <v>20.34399726</v>
      </c>
      <c r="M25" s="294">
        <f>('Total TV Universe (RV)'!M25)/('Total TV Universe (RV)'!M50)*100</f>
        <v>20.43511058</v>
      </c>
      <c r="N25" s="294">
        <f>('Total TV Universe (RV)'!N25)/('Total TV Universe (RV)'!N50)*100</f>
        <v>18.77593895</v>
      </c>
      <c r="O25" s="294">
        <f>('Total TV Universe (RV)'!O25)/('Total TV Universe (RV)'!O50)*100</f>
        <v>18.74491483</v>
      </c>
      <c r="P25" s="41">
        <f>('Total TV Universe (RV)'!P25)/('Total TV Universe (RV)'!P50)*100</f>
        <v>19.71186889</v>
      </c>
      <c r="Q25" s="294"/>
      <c r="R25" s="41"/>
      <c r="S25" s="41"/>
      <c r="T25" s="41"/>
      <c r="U25" s="41"/>
      <c r="V25" s="41"/>
      <c r="W25" s="41"/>
      <c r="X25" s="41"/>
      <c r="Y25" s="41"/>
    </row>
    <row r="26" ht="15.75" customHeight="1">
      <c r="A26" s="361" t="s">
        <v>357</v>
      </c>
      <c r="B26" s="294">
        <f>('Total TV Universe (RV)'!B26)/('Total TV Universe (RV)'!B50)*100</f>
        <v>0.8701324541</v>
      </c>
      <c r="C26" s="294">
        <f>('Total TV Universe (RV)'!C26)/('Total TV Universe (RV)'!C50)*100</f>
        <v>2.672100803</v>
      </c>
      <c r="D26" s="294">
        <f>('Total TV Universe (RV)'!D26)/('Total TV Universe (RV)'!D50)*100</f>
        <v>3.349973123</v>
      </c>
      <c r="E26" s="294">
        <f>('Total TV Universe (RV)'!E26)/('Total TV Universe (RV)'!E50)*100</f>
        <v>3.075269563</v>
      </c>
      <c r="F26" s="294">
        <f>('Total TV Universe (RV)'!F26)/('Total TV Universe (RV)'!F50)*100</f>
        <v>5.089881172</v>
      </c>
      <c r="G26" s="294">
        <f>('Total TV Universe (RV)'!G26)/('Total TV Universe (RV)'!G50)*100</f>
        <v>2.597196088</v>
      </c>
      <c r="H26" s="294">
        <f>('Total TV Universe (RV)'!H26)/('Total TV Universe (RV)'!H50)*100</f>
        <v>3.505120534</v>
      </c>
      <c r="I26" s="294">
        <f>('Total TV Universe (RV)'!I26)/('Total TV Universe (RV)'!I50)*100</f>
        <v>3.531637171</v>
      </c>
      <c r="J26" s="294">
        <f>('Total TV Universe (RV)'!J26)/('Total TV Universe (RV)'!J50)*100</f>
        <v>7.640158953</v>
      </c>
      <c r="K26" s="294">
        <f>('Total TV Universe (RV)'!K26)/('Total TV Universe (RV)'!K50)*100</f>
        <v>8.798278777</v>
      </c>
      <c r="L26" s="294">
        <f>('Total TV Universe (RV)'!L26)/('Total TV Universe (RV)'!L50)*100</f>
        <v>9.766693741</v>
      </c>
      <c r="M26" s="294">
        <f>('Total TV Universe (RV)'!M26)/('Total TV Universe (RV)'!M50)*100</f>
        <v>9.883196412</v>
      </c>
      <c r="N26" s="294">
        <f>('Total TV Universe (RV)'!N26)/('Total TV Universe (RV)'!N50)*100</f>
        <v>9.913450364</v>
      </c>
      <c r="O26" s="294">
        <f>('Total TV Universe (RV)'!O26)/('Total TV Universe (RV)'!O50)*100</f>
        <v>9.775333981</v>
      </c>
      <c r="P26" s="382">
        <f>('Total TV Universe (RV)'!P26)/('Total TV Universe (RV)'!P50)*100</f>
        <v>10.62384351</v>
      </c>
      <c r="Q26" s="294"/>
      <c r="R26" s="382"/>
      <c r="S26" s="41"/>
      <c r="T26" s="41"/>
      <c r="U26" s="41"/>
      <c r="V26" s="41"/>
      <c r="W26" s="41"/>
      <c r="X26" s="41"/>
      <c r="Y26" s="41"/>
    </row>
    <row r="27" ht="15.75" customHeight="1">
      <c r="A27" s="361" t="s">
        <v>358</v>
      </c>
      <c r="B27" s="294">
        <f>('Total TV Universe (RV)'!B27)/('Total TV Universe (RV)'!B50)*100</f>
        <v>1.925968909</v>
      </c>
      <c r="C27" s="294">
        <f>('Total TV Universe (RV)'!C27)/('Total TV Universe (RV)'!C50)*100</f>
        <v>2.079101967</v>
      </c>
      <c r="D27" s="294">
        <f>('Total TV Universe (RV)'!D27)/('Total TV Universe (RV)'!D50)*100</f>
        <v>1.879191824</v>
      </c>
      <c r="E27" s="294">
        <f>('Total TV Universe (RV)'!E27)/('Total TV Universe (RV)'!E50)*100</f>
        <v>2.323238833</v>
      </c>
      <c r="F27" s="119" t="s">
        <v>138</v>
      </c>
      <c r="G27" s="119"/>
      <c r="H27" s="119"/>
      <c r="I27" s="119"/>
      <c r="J27" s="119"/>
      <c r="K27" s="119"/>
      <c r="L27" s="119"/>
      <c r="M27" s="119"/>
      <c r="N27" s="119"/>
      <c r="O27" s="119"/>
      <c r="P27" s="41"/>
      <c r="Q27" s="119"/>
      <c r="R27" s="41"/>
      <c r="S27" s="41"/>
      <c r="T27" s="41"/>
      <c r="U27" s="41"/>
      <c r="V27" s="41"/>
      <c r="W27" s="41"/>
      <c r="X27" s="41"/>
      <c r="Y27" s="41"/>
    </row>
    <row r="28" ht="15.75" customHeight="1">
      <c r="A28" s="361" t="s">
        <v>360</v>
      </c>
      <c r="B28" s="294">
        <f>('Total TV Universe (RV)'!B28)/('Total TV Universe (RV)'!B50)*100</f>
        <v>5.292843909</v>
      </c>
      <c r="C28" s="294">
        <f>('Total TV Universe (RV)'!C28)/('Total TV Universe (RV)'!C50)*100</f>
        <v>5.309611304</v>
      </c>
      <c r="D28" s="119" t="s">
        <v>557</v>
      </c>
      <c r="E28" s="119"/>
      <c r="F28" s="119"/>
      <c r="G28" s="119"/>
      <c r="H28" s="119"/>
      <c r="I28" s="119"/>
      <c r="J28" s="119"/>
      <c r="K28" s="119"/>
      <c r="L28" s="119"/>
      <c r="M28" s="119"/>
      <c r="N28" s="119"/>
      <c r="O28" s="119"/>
      <c r="P28" s="41"/>
      <c r="Q28" s="119"/>
      <c r="R28" s="41"/>
      <c r="S28" s="41"/>
      <c r="T28" s="41"/>
      <c r="U28" s="41"/>
      <c r="V28" s="41"/>
      <c r="W28" s="41"/>
      <c r="X28" s="41"/>
      <c r="Y28" s="41"/>
    </row>
    <row r="29" ht="15.75" customHeight="1">
      <c r="A29" s="361" t="s">
        <v>361</v>
      </c>
      <c r="B29" s="119"/>
      <c r="C29" s="119"/>
      <c r="D29" s="119"/>
      <c r="E29" s="119"/>
      <c r="F29" s="119"/>
      <c r="G29" s="294">
        <f>('Total TV Universe (RV)'!G29)/('Total TV Universe (RV)'!G50)*100</f>
        <v>0.1643124056</v>
      </c>
      <c r="H29" s="294">
        <f>('Total TV Universe (RV)'!H29)/('Total TV Universe (RV)'!H50)*100</f>
        <v>5.402472627</v>
      </c>
      <c r="I29" s="294">
        <f>('Total TV Universe (RV)'!I29)/('Total TV Universe (RV)'!I50)*100</f>
        <v>5.16045259</v>
      </c>
      <c r="J29" s="294">
        <f>('Total TV Universe (RV)'!J29)/('Total TV Universe (RV)'!J50)*100</f>
        <v>5.424038313</v>
      </c>
      <c r="K29" s="294">
        <f>('Total TV Universe (RV)'!K29)/('Total TV Universe (RV)'!K50)*100</f>
        <v>5.476064966</v>
      </c>
      <c r="L29" s="294">
        <f>('Total TV Universe (RV)'!L29)/('Total TV Universe (RV)'!L50)*100</f>
        <v>5.144724397</v>
      </c>
      <c r="M29" s="294">
        <f>('Total TV Universe (RV)'!M29)/('Total TV Universe (RV)'!M50)*100</f>
        <v>5.39760256</v>
      </c>
      <c r="N29" s="294">
        <f>('Total TV Universe (RV)'!N29)/('Total TV Universe (RV)'!N50)*100</f>
        <v>5.270813378</v>
      </c>
      <c r="O29" s="382">
        <f>('Total TV Universe (RV)'!O29)/('Total TV Universe (RV)'!O50)*100</f>
        <v>5.162594158</v>
      </c>
      <c r="P29" s="382">
        <f>('Total TV Universe (RV)'!P29)/('Total TV Universe (RV)'!P50)*100</f>
        <v>6.547713455</v>
      </c>
      <c r="Q29" s="391"/>
      <c r="R29" s="382"/>
      <c r="S29" s="41"/>
      <c r="T29" s="41"/>
      <c r="U29" s="41"/>
      <c r="V29" s="41"/>
      <c r="W29" s="41"/>
      <c r="X29" s="41"/>
      <c r="Y29" s="41"/>
    </row>
    <row r="30" ht="15.75" customHeight="1">
      <c r="A30" s="361" t="s">
        <v>362</v>
      </c>
      <c r="B30" s="349">
        <f>('Total TV Universe (RV)'!B30)/('Total TV Universe (RV)'!B50)*100</f>
        <v>4.949224723</v>
      </c>
      <c r="C30" s="349">
        <f>('Total TV Universe (RV)'!C30)/('Total TV Universe (RV)'!C50)*100</f>
        <v>4.362701797</v>
      </c>
      <c r="D30" s="349">
        <f>('Total TV Universe (RV)'!D30)/('Total TV Universe (RV)'!D50)*100</f>
        <v>5.089170561</v>
      </c>
      <c r="E30" s="349">
        <f>('Total TV Universe (RV)'!E30)/('Total TV Universe (RV)'!E50)*100</f>
        <v>5.78996637</v>
      </c>
      <c r="F30" s="349">
        <f>('Total TV Universe (RV)'!F30)/('Total TV Universe (RV)'!F50)*100</f>
        <v>6.345825877</v>
      </c>
      <c r="G30" s="294">
        <f>('Total TV Universe (RV)'!G30)/('Total TV Universe (RV)'!G50)*100</f>
        <v>6.548644423</v>
      </c>
      <c r="H30" s="119" t="s">
        <v>215</v>
      </c>
      <c r="I30" s="119"/>
      <c r="J30" s="119"/>
      <c r="K30" s="119"/>
      <c r="L30" s="119"/>
      <c r="M30" s="119"/>
      <c r="N30" s="119"/>
      <c r="O30" s="119"/>
      <c r="P30" s="41"/>
      <c r="Q30" s="41"/>
      <c r="R30" s="41"/>
      <c r="S30" s="41"/>
      <c r="T30" s="41"/>
      <c r="U30" s="41"/>
      <c r="V30" s="41"/>
      <c r="W30" s="41"/>
      <c r="X30" s="41"/>
      <c r="Y30" s="41"/>
    </row>
    <row r="31" ht="15.75" customHeight="1">
      <c r="A31" s="361" t="s">
        <v>363</v>
      </c>
      <c r="B31" s="353">
        <f>('Total TV Universe (RV)'!B31)/('Total TV Universe (RV)'!B50)*100</f>
        <v>4.699823701</v>
      </c>
      <c r="C31" s="119" t="s">
        <v>217</v>
      </c>
      <c r="D31" s="119"/>
      <c r="E31" s="119"/>
      <c r="F31" s="119"/>
      <c r="G31" s="119"/>
      <c r="H31" s="119"/>
      <c r="I31" s="119"/>
      <c r="J31" s="119"/>
      <c r="K31" s="119"/>
      <c r="L31" s="119"/>
      <c r="M31" s="119"/>
      <c r="N31" s="119"/>
      <c r="O31" s="119"/>
      <c r="P31" s="41"/>
      <c r="Q31" s="41"/>
      <c r="R31" s="41"/>
      <c r="S31" s="41"/>
      <c r="T31" s="41"/>
      <c r="U31" s="41"/>
      <c r="V31" s="41"/>
      <c r="W31" s="41"/>
      <c r="X31" s="41"/>
      <c r="Y31" s="41"/>
    </row>
    <row r="32" ht="15.75" customHeight="1">
      <c r="A32" s="361" t="s">
        <v>364</v>
      </c>
      <c r="B32" s="353">
        <f>('Total TV Universe (RV)'!B32)/('Total TV Universe (RV)'!B50)*100</f>
        <v>0.9421816382</v>
      </c>
      <c r="C32" s="353">
        <f>('Total TV Universe (RV)'!C32)/('Total TV Universe (RV)'!C50)*100</f>
        <v>0.8647575414</v>
      </c>
      <c r="D32" s="119" t="s">
        <v>220</v>
      </c>
      <c r="E32" s="119"/>
      <c r="F32" s="119"/>
      <c r="G32" s="119"/>
      <c r="H32" s="119"/>
      <c r="I32" s="119"/>
      <c r="J32" s="119"/>
      <c r="K32" s="119"/>
      <c r="L32" s="119"/>
      <c r="M32" s="119"/>
      <c r="N32" s="119"/>
      <c r="O32" s="119"/>
      <c r="P32" s="41"/>
      <c r="Q32" s="41"/>
      <c r="R32" s="41"/>
      <c r="S32" s="41"/>
      <c r="T32" s="41"/>
      <c r="U32" s="41"/>
      <c r="V32" s="41"/>
      <c r="W32" s="41"/>
      <c r="X32" s="41"/>
      <c r="Y32" s="41"/>
    </row>
    <row r="33" ht="15.75" customHeight="1">
      <c r="A33" s="373" t="s">
        <v>365</v>
      </c>
      <c r="B33" s="119"/>
      <c r="C33" s="119"/>
      <c r="D33" s="119"/>
      <c r="E33" s="119"/>
      <c r="F33" s="119"/>
      <c r="G33" s="119"/>
      <c r="H33" s="119"/>
      <c r="I33" s="119"/>
      <c r="J33" s="119"/>
      <c r="K33" s="119"/>
      <c r="L33" s="119">
        <f>('Total TV Universe (RV)'!L33)/('Total TV Universe (RV)'!L50)*100</f>
        <v>1.56147613</v>
      </c>
      <c r="M33" s="119">
        <f>('Total TV Universe (RV)'!M33)/('Total TV Universe (RV)'!M50)*100</f>
        <v>1.786792572</v>
      </c>
      <c r="N33" s="119">
        <f>('Total TV Universe (RV)'!N33)/('Total TV Universe (RV)'!N50)*100</f>
        <v>2.880808931</v>
      </c>
      <c r="O33" s="394">
        <f>('Total TV Universe (RV)'!O33)/('Total TV Universe (RV)'!O50)*100</f>
        <v>4.270229128</v>
      </c>
      <c r="P33" s="394">
        <f>('Total TV Universe (RV)'!P33)/('Total TV Universe (RV)'!P50)*100</f>
        <v>5.909331219</v>
      </c>
      <c r="Q33" s="21"/>
      <c r="R33" s="21"/>
      <c r="S33" s="21"/>
      <c r="T33" s="21"/>
      <c r="U33" s="21"/>
      <c r="V33" s="21"/>
      <c r="W33" s="21"/>
      <c r="X33" s="21"/>
      <c r="Y33" s="21"/>
    </row>
    <row r="34" ht="15.75" customHeight="1">
      <c r="A34" s="373" t="s">
        <v>288</v>
      </c>
      <c r="B34" s="119"/>
      <c r="C34" s="119"/>
      <c r="D34" s="119"/>
      <c r="E34" s="119"/>
      <c r="F34" s="119"/>
      <c r="G34" s="119"/>
      <c r="H34" s="119"/>
      <c r="I34" s="119"/>
      <c r="J34" s="119"/>
      <c r="K34" s="119"/>
      <c r="L34" s="119"/>
      <c r="M34" s="119"/>
      <c r="N34" s="107">
        <f>('Total TV Universe (RV)'!N34)/('Total TV Universe (RV)'!N50)*100</f>
        <v>1.020286496</v>
      </c>
      <c r="O34" s="119">
        <f>('Total TV Universe (RV)'!O34)/('Total TV Universe (RV)'!O50)*100</f>
        <v>1.06558883</v>
      </c>
      <c r="P34" s="397">
        <f>SUM(P36:P42)</f>
        <v>2.834633663</v>
      </c>
      <c r="Q34" s="21"/>
      <c r="R34" s="21"/>
      <c r="S34" s="21"/>
      <c r="T34" s="21"/>
      <c r="U34" s="21"/>
      <c r="V34" s="21"/>
      <c r="W34" s="21"/>
      <c r="X34" s="21"/>
      <c r="Y34" s="21"/>
    </row>
    <row r="35" ht="15.75" customHeight="1">
      <c r="A35" s="361" t="s">
        <v>221</v>
      </c>
      <c r="B35" s="119"/>
      <c r="C35" s="119"/>
      <c r="D35" s="119"/>
      <c r="E35" s="119"/>
      <c r="F35" s="119"/>
      <c r="G35" s="119"/>
      <c r="H35" s="119"/>
      <c r="I35" s="119"/>
      <c r="J35" s="294">
        <f>('Total TV Universe (RV)'!J35)/('Total TV Universe (RV)'!J50)*100</f>
        <v>1.545431739</v>
      </c>
      <c r="K35" s="294">
        <f>('Total TV Universe (RV)'!K35)/('Total TV Universe (RV)'!K50)*100</f>
        <v>0.8984055696</v>
      </c>
      <c r="L35" s="294">
        <f>('Total TV Universe (RV)'!L35)/('Total TV Universe (RV)'!L50)*100</f>
        <v>0.9029405447</v>
      </c>
      <c r="M35" s="294">
        <f>('Total TV Universe (RV)'!M35)/('Total TV Universe (RV)'!M50)*100</f>
        <v>0.9731638114</v>
      </c>
      <c r="N35" s="294">
        <f>('Total TV Universe (RV)'!N35)/('Total TV Universe (RV)'!N50)*100</f>
        <v>1.025621328</v>
      </c>
      <c r="O35" s="294">
        <f>('Total TV Universe (RV)'!O35)/('Total TV Universe (RV)'!O50)*100</f>
        <v>0.5826618724</v>
      </c>
      <c r="P35" s="41">
        <f>('Total TV Universe (RV)'!P35)/('Total TV Universe (RV)'!P50)*100</f>
        <v>0.8842188739</v>
      </c>
      <c r="Q35" s="41"/>
      <c r="R35" s="41"/>
      <c r="S35" s="41"/>
      <c r="T35" s="41"/>
      <c r="U35" s="41"/>
      <c r="V35" s="41"/>
      <c r="W35" s="41"/>
      <c r="X35" s="41"/>
      <c r="Y35" s="41"/>
    </row>
    <row r="36" ht="15.75" customHeight="1">
      <c r="A36" s="361" t="s">
        <v>227</v>
      </c>
      <c r="B36" s="119"/>
      <c r="C36" s="119"/>
      <c r="D36" s="119"/>
      <c r="E36" s="119"/>
      <c r="F36" s="119"/>
      <c r="G36" s="119"/>
      <c r="H36" s="119"/>
      <c r="I36" s="119"/>
      <c r="J36" s="119"/>
      <c r="K36" s="119"/>
      <c r="L36" s="119"/>
      <c r="M36" s="294">
        <f>('Total TV Universe (RV)'!M36)/('Total TV Universe (RV)'!M50)*100</f>
        <v>0.8242644304</v>
      </c>
      <c r="N36" s="294">
        <f>('Total TV Universe (RV)'!N36)/('Total TV Universe (RV)'!N50)*100</f>
        <v>0.7855539169</v>
      </c>
      <c r="O36" s="294">
        <f>('Total TV Universe (RV)'!O36)/('Total TV Universe (RV)'!O50)*100</f>
        <v>0.7373900947</v>
      </c>
      <c r="P36" s="382">
        <f>('Total TV Universe (RV)'!P36)/('Total TV Universe (RV)'!P50)*100</f>
        <v>0.6892000634</v>
      </c>
      <c r="Q36" s="41"/>
      <c r="R36" s="41"/>
      <c r="S36" s="41"/>
      <c r="T36" s="41"/>
      <c r="U36" s="41"/>
      <c r="V36" s="41"/>
      <c r="W36" s="41"/>
      <c r="X36" s="41"/>
      <c r="Y36" s="41"/>
    </row>
    <row r="37" ht="15.75" customHeight="1">
      <c r="A37" s="361" t="s">
        <v>292</v>
      </c>
      <c r="B37" s="119"/>
      <c r="C37" s="119"/>
      <c r="D37" s="353">
        <f>('Total TV Universe (RV)'!D37)/('Total TV Universe (RV)'!D50)*100</f>
        <v>0.5283637785</v>
      </c>
      <c r="E37" s="353">
        <f>('Total TV Universe (RV)'!E37)/('Total TV Universe (RV)'!E50)*100</f>
        <v>0.61713414</v>
      </c>
      <c r="F37" s="353">
        <f>('Total TV Universe (RV)'!F37)/('Total TV Universe (RV)'!F50)*100</f>
        <v>0.7421491437</v>
      </c>
      <c r="G37" s="353">
        <f>('Total TV Universe (RV)'!G37)/('Total TV Universe (RV)'!G50)*100</f>
        <v>0.7526568256</v>
      </c>
      <c r="H37" s="353">
        <f>('Total TV Universe (RV)'!H37)/('Total TV Universe (RV)'!H50)*100</f>
        <v>0.7459674897</v>
      </c>
      <c r="I37" s="353">
        <f>('Total TV Universe (RV)'!I37)/('Total TV Universe (RV)'!I50)*100</f>
        <v>0.7478089483</v>
      </c>
      <c r="J37" s="353">
        <f>('Total TV Universe (RV)'!J37)/('Total TV Universe (RV)'!J50)*100</f>
        <v>0.7798340298</v>
      </c>
      <c r="K37" s="353">
        <f>('Total TV Universe (RV)'!K37)/('Total TV Universe (RV)'!K50)*100</f>
        <v>0.6821496247</v>
      </c>
      <c r="L37" s="353">
        <f>('Total TV Universe (RV)'!L37)/('Total TV Universe (RV)'!L50)*100</f>
        <v>0.6666824172</v>
      </c>
      <c r="M37" s="353">
        <f>('Total TV Universe (RV)'!M37)/('Total TV Universe (RV)'!M50)*100</f>
        <v>0.6700472144</v>
      </c>
      <c r="N37" s="294">
        <f>('Total TV Universe (RV)'!N37)/('Total TV Universe (RV)'!N50)*100</f>
        <v>0.677523582</v>
      </c>
      <c r="O37" s="294">
        <f>('Total TV Universe (RV)'!O37)/('Total TV Universe (RV)'!O50)*100</f>
        <v>0.6233432193</v>
      </c>
      <c r="P37" s="382">
        <f>('Total TV Universe (RV)'!P37)/('Total TV Universe (RV)'!P50)*100</f>
        <v>0.5643669046</v>
      </c>
      <c r="Q37" s="41"/>
      <c r="R37" s="41"/>
      <c r="S37" s="41"/>
      <c r="T37" s="41"/>
      <c r="U37" s="41"/>
      <c r="V37" s="41"/>
      <c r="W37" s="41"/>
      <c r="X37" s="41"/>
      <c r="Y37" s="41"/>
    </row>
    <row r="38" ht="15.75" customHeight="1">
      <c r="A38" s="361" t="s">
        <v>367</v>
      </c>
      <c r="B38" s="353">
        <f>('Total TV Universe (RV)'!B38)/('Total TV Universe (RV)'!B50)*100</f>
        <v>0.3879571451</v>
      </c>
      <c r="C38" s="353">
        <f>('Total TV Universe (RV)'!C38)/('Total TV Universe (RV)'!C50)*100</f>
        <v>0.4972355863</v>
      </c>
      <c r="D38" s="353">
        <f>('Total TV Universe (RV)'!D38)/('Total TV Universe (RV)'!D50)*100</f>
        <v>0.5100178139</v>
      </c>
      <c r="E38" s="353">
        <f>('Total TV Universe (RV)'!E38)/('Total TV Universe (RV)'!E50)*100</f>
        <v>0.5512602711</v>
      </c>
      <c r="F38" s="353">
        <f>('Total TV Universe (RV)'!F38)/('Total TV Universe (RV)'!F50)*100</f>
        <v>0.5228095183</v>
      </c>
      <c r="G38" s="353">
        <f>('Total TV Universe (RV)'!G38)/('Total TV Universe (RV)'!G50)*100</f>
        <v>0.4664352159</v>
      </c>
      <c r="H38" s="353">
        <f>('Total TV Universe (RV)'!H38)/('Total TV Universe (RV)'!H50)*100</f>
        <v>0.4957672137</v>
      </c>
      <c r="I38" s="353">
        <f>('Total TV Universe (RV)'!I38)/('Total TV Universe (RV)'!I50)*100</f>
        <v>0.6184170692</v>
      </c>
      <c r="J38" s="353">
        <f>('Total TV Universe (RV)'!J38)/('Total TV Universe (RV)'!J50)*100</f>
        <v>0.5393983857</v>
      </c>
      <c r="K38" s="353">
        <f>('Total TV Universe (RV)'!K38)/('Total TV Universe (RV)'!K50)*100</f>
        <v>0.5529766107</v>
      </c>
      <c r="L38" s="353">
        <f>('Total TV Universe (RV)'!L38)/('Total TV Universe (RV)'!L50)*100</f>
        <v>0.5309018842</v>
      </c>
      <c r="M38" s="353">
        <f>('Total TV Universe (RV)'!M38)/('Total TV Universe (RV)'!M50)*100</f>
        <v>0.5331129622</v>
      </c>
      <c r="N38" s="294">
        <f>('Total TV Universe (RV)'!N38)/('Total TV Universe (RV)'!N50)*100</f>
        <v>0.532142759</v>
      </c>
      <c r="O38" s="294">
        <f>('Total TV Universe (RV)'!O38)/('Total TV Universe (RV)'!O50)*100</f>
        <v>0.4995160626</v>
      </c>
      <c r="P38" s="382">
        <f>('Total TV Universe (RV)'!P38)/('Total TV Universe (RV)'!P50)*100</f>
        <v>0.4668716117</v>
      </c>
      <c r="Q38" s="41"/>
      <c r="R38" s="41"/>
      <c r="S38" s="41"/>
      <c r="T38" s="41"/>
      <c r="U38" s="41"/>
      <c r="V38" s="41"/>
      <c r="W38" s="41"/>
      <c r="X38" s="41"/>
      <c r="Y38" s="41"/>
    </row>
    <row r="39" ht="15.75" customHeight="1">
      <c r="A39" s="361" t="s">
        <v>297</v>
      </c>
      <c r="B39" s="119"/>
      <c r="C39" s="119"/>
      <c r="D39" s="119"/>
      <c r="E39" s="119"/>
      <c r="F39" s="119"/>
      <c r="G39" s="119"/>
      <c r="H39" s="119"/>
      <c r="I39" s="119"/>
      <c r="J39" s="119"/>
      <c r="K39" s="353">
        <f>('Total TV Universe (RV)'!K39)/('Total TV Universe (RV)'!K50)*100</f>
        <v>0.3309151371</v>
      </c>
      <c r="L39" s="353">
        <f>('Total TV Universe (RV)'!L39)/('Total TV Universe (RV)'!L50)*100</f>
        <v>0.3516715806</v>
      </c>
      <c r="M39" s="353">
        <f>('Total TV Universe (RV)'!M39)/('Total TV Universe (RV)'!M50)*100</f>
        <v>0.380225205</v>
      </c>
      <c r="N39" s="294">
        <f>('Total TV Universe (RV)'!N39)/('Total TV Universe (RV)'!N50)*100</f>
        <v>0.4467921259</v>
      </c>
      <c r="O39" s="294">
        <f>('Total TV Universe (RV)'!O39)/('Total TV Universe (RV)'!O50)*100</f>
        <v>0.4432954516</v>
      </c>
      <c r="P39" s="382">
        <f>('Total TV Universe (RV)'!P39)/('Total TV Universe (RV)'!P50)*100</f>
        <v>0.4850647634</v>
      </c>
      <c r="Q39" s="41"/>
      <c r="R39" s="41"/>
      <c r="S39" s="41"/>
      <c r="T39" s="41"/>
      <c r="U39" s="41"/>
      <c r="V39" s="41"/>
      <c r="W39" s="41"/>
      <c r="X39" s="41"/>
      <c r="Y39" s="41"/>
    </row>
    <row r="40" ht="15.75" customHeight="1">
      <c r="A40" s="361" t="s">
        <v>368</v>
      </c>
      <c r="B40" s="119"/>
      <c r="C40" s="353">
        <f>('Total TV Universe (RV)'!C40)/('Total TV Universe (RV)'!C50)*100</f>
        <v>0.09512332956</v>
      </c>
      <c r="D40" s="353">
        <f>('Total TV Universe (RV)'!D40)/('Total TV Universe (RV)'!D50)*100</f>
        <v>0.1430985233</v>
      </c>
      <c r="E40" s="353">
        <f>('Total TV Universe (RV)'!E40)/('Total TV Universe (RV)'!E50)*100</f>
        <v>0.128280692</v>
      </c>
      <c r="F40" s="353">
        <f>('Total TV Universe (RV)'!F40)/('Total TV Universe (RV)'!F50)*100</f>
        <v>0.453702513</v>
      </c>
      <c r="G40" s="353">
        <f>('Total TV Universe (RV)'!G40)/('Total TV Universe (RV)'!G50)*100</f>
        <v>0.5061882172</v>
      </c>
      <c r="H40" s="353">
        <f>('Total TV Universe (RV)'!H40)/('Total TV Universe (RV)'!H50)*100</f>
        <v>0.5119838982</v>
      </c>
      <c r="I40" s="353">
        <f>('Total TV Universe (RV)'!I40)/('Total TV Universe (RV)'!I50)*100</f>
        <v>0.4680941509</v>
      </c>
      <c r="J40" s="353">
        <f>('Total TV Universe (RV)'!J40)/('Total TV Universe (RV)'!J50)*100</f>
        <v>0.455562273</v>
      </c>
      <c r="K40" s="353">
        <f>('Total TV Universe (RV)'!K40)/('Total TV Universe (RV)'!K50)*100</f>
        <v>0.5108865275</v>
      </c>
      <c r="L40" s="353">
        <f>('Total TV Universe (RV)'!L40)/('Total TV Universe (RV)'!L50)*100</f>
        <v>0.4847365029</v>
      </c>
      <c r="M40" s="353">
        <f>('Total TV Universe (RV)'!M40)/('Total TV Universe (RV)'!M50)*100</f>
        <v>0.4786051531</v>
      </c>
      <c r="N40" s="294">
        <f>('Total TV Universe (RV)'!N40)/('Total TV Universe (RV)'!N50)*100</f>
        <v>0.4387898789</v>
      </c>
      <c r="O40" s="294">
        <f>('Total TV Universe (RV)'!O40)/('Total TV Universe (RV)'!O50)*100</f>
        <v>0.408125771</v>
      </c>
      <c r="P40" s="382">
        <f>('Total TV Universe (RV)'!P40)/('Total TV Universe (RV)'!P50)*100</f>
        <v>0.3951890034</v>
      </c>
      <c r="Q40" s="41"/>
      <c r="R40" s="41"/>
      <c r="S40" s="41"/>
      <c r="T40" s="41"/>
      <c r="U40" s="41"/>
      <c r="V40" s="41"/>
      <c r="W40" s="41"/>
      <c r="X40" s="41"/>
      <c r="Y40" s="41"/>
    </row>
    <row r="41" ht="15.75" customHeight="1">
      <c r="A41" s="361" t="s">
        <v>370</v>
      </c>
      <c r="B41" s="119"/>
      <c r="C41" s="353">
        <f>('Total TV Universe (RV)'!C41)/('Total TV Universe (RV)'!C50)*100</f>
        <v>0</v>
      </c>
      <c r="D41" s="353">
        <f>('Total TV Universe (RV)'!D41)/('Total TV Universe (RV)'!D50)*100</f>
        <v>0</v>
      </c>
      <c r="E41" s="353">
        <f>('Total TV Universe (RV)'!E41)/('Total TV Universe (RV)'!E50)*100</f>
        <v>0</v>
      </c>
      <c r="F41" s="353">
        <f>('Total TV Universe (RV)'!F41)/('Total TV Universe (RV)'!F50)*100</f>
        <v>0</v>
      </c>
      <c r="G41" s="353">
        <f>('Total TV Universe (RV)'!G41)/('Total TV Universe (RV)'!G50)*100</f>
        <v>0.9010680306</v>
      </c>
      <c r="H41" s="353">
        <f>('Total TV Universe (RV)'!H41)/('Total TV Universe (RV)'!H50)*100</f>
        <v>1.065667842</v>
      </c>
      <c r="I41" s="294">
        <v>1.1967925205375447</v>
      </c>
      <c r="J41" s="119" t="s">
        <v>593</v>
      </c>
      <c r="K41" s="119"/>
      <c r="L41" s="119"/>
      <c r="M41" s="119"/>
      <c r="N41" s="119"/>
      <c r="O41" s="119"/>
      <c r="P41" s="41"/>
      <c r="Q41" s="41"/>
      <c r="R41" s="41"/>
      <c r="S41" s="41"/>
      <c r="T41" s="41"/>
      <c r="U41" s="41"/>
      <c r="V41" s="41"/>
      <c r="W41" s="41"/>
      <c r="X41" s="41"/>
      <c r="Y41" s="41"/>
    </row>
    <row r="42" ht="15.75" customHeight="1">
      <c r="A42" s="361" t="s">
        <v>375</v>
      </c>
      <c r="B42" s="119"/>
      <c r="C42" s="119"/>
      <c r="D42" s="119"/>
      <c r="E42" s="119"/>
      <c r="F42" s="119"/>
      <c r="G42" s="353">
        <f>('Total TV Universe (RV)'!G42)/('Total TV Universe (RV)'!G50)*100</f>
        <v>0.7765086264</v>
      </c>
      <c r="H42" s="353">
        <f>('Total TV Universe (RV)'!H42)/('Total TV Universe (RV)'!H50)*100</f>
        <v>0.8618009509</v>
      </c>
      <c r="I42" s="353">
        <f>('Total TV Universe (RV)'!I42)/('Total TV Universe (RV)'!I50)*100</f>
        <v>2.150188579</v>
      </c>
      <c r="J42" s="353"/>
      <c r="K42" s="119" t="s">
        <v>594</v>
      </c>
      <c r="L42" s="353">
        <f>('Total TV Universe (RV)'!L42)/('Total TV Universe (RV)'!L50)*100</f>
        <v>0.2620564288</v>
      </c>
      <c r="M42" s="353">
        <f>('Total TV Universe (RV)'!M42)/('Total TV Universe (RV)'!M50)*100</f>
        <v>0.2845041744</v>
      </c>
      <c r="N42" s="294">
        <f>('Total TV Universe (RV)'!N42)/('Total TV Universe (RV)'!N50)*100</f>
        <v>0.2627404442</v>
      </c>
      <c r="O42" s="294">
        <f>('Total TV Universe (RV)'!O42)/('Total TV Universe (RV)'!O50)*100</f>
        <v>0.2309650665</v>
      </c>
      <c r="P42" s="61">
        <f>('Total TV Universe (RV)'!P42)/('Total TV Universe (RV)'!P50)*100</f>
        <v>0.2339413164</v>
      </c>
      <c r="Q42" s="41"/>
      <c r="R42" s="41"/>
      <c r="S42" s="41"/>
      <c r="T42" s="41"/>
      <c r="U42" s="41"/>
      <c r="V42" s="41"/>
      <c r="W42" s="41"/>
      <c r="X42" s="41"/>
      <c r="Y42" s="41"/>
    </row>
    <row r="43" ht="15.75" customHeight="1">
      <c r="A43" s="361" t="s">
        <v>429</v>
      </c>
      <c r="B43" s="353">
        <f>('Total TV Universe (RV)'!B43)/('Total TV Universe (RV)'!B50)*100</f>
        <v>3.070403692</v>
      </c>
      <c r="C43" s="353">
        <f>('Total TV Universe (RV)'!C43)/('Total TV Universe (RV)'!C50)*100</f>
        <v>2.914232915</v>
      </c>
      <c r="D43" s="353">
        <f>('Total TV Universe (RV)'!D43)/('Total TV Universe (RV)'!D50)*100</f>
        <v>4.340655208</v>
      </c>
      <c r="E43" s="353">
        <f>('Total TV Universe (RV)'!E43)/('Total TV Universe (RV)'!E50)*100</f>
        <v>3.657733246</v>
      </c>
      <c r="F43" s="353">
        <f>('Total TV Universe (RV)'!F43)/('Total TV Universe (RV)'!F50)*100</f>
        <v>1.956028715</v>
      </c>
      <c r="G43" s="119" t="s">
        <v>453</v>
      </c>
      <c r="H43" s="119"/>
      <c r="I43" s="119"/>
      <c r="J43" s="119"/>
      <c r="K43" s="119"/>
      <c r="L43" s="119"/>
      <c r="M43" s="119"/>
      <c r="N43" s="119"/>
      <c r="O43" s="119"/>
      <c r="P43" s="21"/>
      <c r="Q43" s="21"/>
      <c r="R43" s="21"/>
      <c r="S43" s="49"/>
      <c r="T43" s="21"/>
      <c r="U43" s="21"/>
      <c r="V43" s="21"/>
      <c r="W43" s="21"/>
      <c r="X43" s="21"/>
      <c r="Y43" s="21"/>
    </row>
    <row r="44" ht="15.75" customHeight="1">
      <c r="A44" s="373" t="s">
        <v>455</v>
      </c>
      <c r="B44" s="119"/>
      <c r="C44" s="119"/>
      <c r="D44" s="119"/>
      <c r="E44" s="119"/>
      <c r="F44" s="119"/>
      <c r="G44" s="119"/>
      <c r="H44" s="119"/>
      <c r="I44" s="119">
        <f>('Total TV Universe (RV)'!I44)/('Total TV Universe (RV)'!I50)*100</f>
        <v>0.2702006887</v>
      </c>
      <c r="J44" s="219">
        <f>('Total TV Universe (RV)'!J44)/('Total TV Universe (RV)'!J50)*100</f>
        <v>0.2768173534</v>
      </c>
      <c r="K44" s="365">
        <f>('Total TV Universe (RV)'!K44)/('Total TV Universe (RV)'!K50)*100</f>
        <v>0.2641515568</v>
      </c>
      <c r="L44" s="116">
        <f>('Total TV Universe (RV)'!L44)/('Total TV Universe (RV)'!L50)*100</f>
        <v>0.2756344821</v>
      </c>
      <c r="M44" s="129" t="s">
        <v>301</v>
      </c>
      <c r="N44" s="119"/>
      <c r="O44" s="294"/>
      <c r="P44" s="21"/>
      <c r="Q44" s="21"/>
      <c r="R44" s="21"/>
      <c r="S44" s="41"/>
      <c r="T44" s="21"/>
      <c r="U44" s="21"/>
      <c r="V44" s="21"/>
      <c r="W44" s="21"/>
      <c r="X44" s="21"/>
      <c r="Y44" s="21"/>
    </row>
    <row r="45" ht="15.75" customHeight="1">
      <c r="A45" s="361"/>
      <c r="B45" s="119"/>
      <c r="C45" s="119"/>
      <c r="D45" s="119"/>
      <c r="E45" s="119"/>
      <c r="F45" s="119"/>
      <c r="G45" s="119"/>
      <c r="H45" s="119"/>
      <c r="I45" s="119"/>
      <c r="J45" s="119"/>
      <c r="K45" s="119"/>
      <c r="L45" s="119"/>
      <c r="M45" s="119"/>
      <c r="N45" s="119"/>
      <c r="O45" s="119"/>
      <c r="P45" s="21"/>
      <c r="Q45" s="21"/>
      <c r="R45" s="21"/>
      <c r="S45" s="41"/>
      <c r="T45" s="21"/>
      <c r="U45" s="21"/>
      <c r="V45" s="21"/>
      <c r="W45" s="21"/>
      <c r="X45" s="21"/>
      <c r="Y45" s="21"/>
    </row>
    <row r="46" ht="15.75" customHeight="1">
      <c r="A46" s="361"/>
      <c r="B46" s="119"/>
      <c r="C46" s="119"/>
      <c r="D46" s="119"/>
      <c r="E46" s="119"/>
      <c r="F46" s="119"/>
      <c r="G46" s="119"/>
      <c r="H46" s="119"/>
      <c r="I46" s="119"/>
      <c r="J46" s="119"/>
      <c r="K46" s="119"/>
      <c r="L46" s="119"/>
      <c r="M46" s="119"/>
      <c r="N46" s="119"/>
      <c r="O46" s="119"/>
      <c r="P46" s="21"/>
      <c r="Q46" s="21"/>
      <c r="R46" s="21"/>
      <c r="S46" s="41"/>
      <c r="T46" s="21"/>
      <c r="U46" s="21"/>
      <c r="V46" s="21"/>
      <c r="W46" s="21"/>
      <c r="X46" s="21"/>
      <c r="Y46" s="21"/>
    </row>
    <row r="47" ht="15.75" customHeight="1">
      <c r="A47" s="426" t="s">
        <v>303</v>
      </c>
      <c r="B47" s="294">
        <f>'Total TV Universe (RV)'!B47</f>
        <v>93.8</v>
      </c>
      <c r="C47" s="294">
        <f>'Total TV Universe (RV)'!C47</f>
        <v>142.4</v>
      </c>
      <c r="D47" s="294">
        <f>'Total TV Universe (RV)'!D47</f>
        <v>322.097</v>
      </c>
      <c r="E47" s="294">
        <f>'Total TV Universe (RV)'!E47</f>
        <v>395.184</v>
      </c>
      <c r="F47" s="294">
        <f>'Total TV Universe (RV)'!F47</f>
        <v>664.48</v>
      </c>
      <c r="G47" s="294">
        <f>'Total TV Universe (RV)'!G47</f>
        <v>842.082</v>
      </c>
      <c r="H47" s="294">
        <f>'Total TV Universe (RV)'!H47</f>
        <v>1270.431</v>
      </c>
      <c r="I47" s="294">
        <f>'Total TV Universe (RV)'!I47</f>
        <v>2065.201</v>
      </c>
      <c r="J47" s="294">
        <f>'Total TV Universe (RV)'!J47</f>
        <v>2931.141</v>
      </c>
      <c r="K47" s="294">
        <f>'Total TV Universe (RV)'!K47</f>
        <v>3474.62</v>
      </c>
      <c r="L47" s="294">
        <f>'Total TV Universe (RV)'!L47</f>
        <v>3748.092</v>
      </c>
      <c r="M47" s="294">
        <f>'Total TV Universe (RV)'!M47</f>
        <v>3967.587</v>
      </c>
      <c r="N47" s="294">
        <f>'Total TV Universe (RV)'!N47</f>
        <v>4090.994</v>
      </c>
      <c r="O47" s="294">
        <f>'Total TV Universe (RV)'!O47</f>
        <v>4235.6</v>
      </c>
      <c r="P47" s="255">
        <v>4254.6</v>
      </c>
      <c r="Q47" s="21"/>
      <c r="R47" s="21"/>
      <c r="S47" s="21"/>
      <c r="T47" s="21"/>
      <c r="U47" s="21"/>
      <c r="V47" s="21"/>
      <c r="W47" s="21"/>
      <c r="X47" s="21"/>
      <c r="Y47" s="21"/>
    </row>
    <row r="48" ht="15.75" customHeight="1">
      <c r="A48" s="426" t="s">
        <v>304</v>
      </c>
      <c r="B48" s="294">
        <f>'Total TV Universe (RV)'!B48</f>
        <v>1710.523</v>
      </c>
      <c r="C48" s="294">
        <f>'Total TV Universe (RV)'!C48</f>
        <v>2170.387</v>
      </c>
      <c r="D48" s="294">
        <f>'Total TV Universe (RV)'!D48</f>
        <v>2403.298</v>
      </c>
      <c r="E48" s="294">
        <f>'Total TV Universe (RV)'!E48</f>
        <v>2489.116</v>
      </c>
      <c r="F48" s="294">
        <f>'Total TV Universe (RV)'!F48</f>
        <v>2663.692</v>
      </c>
      <c r="G48" s="294">
        <f>'Total TV Universe (RV)'!G48</f>
        <v>2931.218</v>
      </c>
      <c r="H48" s="294">
        <f>'Total TV Universe (RV)'!H48</f>
        <v>3046.111</v>
      </c>
      <c r="I48" s="294">
        <f>'Total TV Universe (RV)'!I48</f>
        <v>3190.152</v>
      </c>
      <c r="J48" s="294">
        <f>'Total TV Universe (RV)'!J48</f>
        <v>3390.717</v>
      </c>
      <c r="K48" s="294">
        <f>'Total TV Universe (RV)'!K48</f>
        <v>3415.364</v>
      </c>
      <c r="L48" s="294">
        <f>'Total TV Universe (RV)'!L48</f>
        <v>3501.734</v>
      </c>
      <c r="M48" s="294">
        <f>'Total TV Universe (RV)'!M48</f>
        <v>3419.871</v>
      </c>
      <c r="N48" s="294">
        <f>'Total TV Universe (RV)'!N48</f>
        <v>3190.9</v>
      </c>
      <c r="O48" s="294">
        <f>'Total TV Universe (RV)'!O48</f>
        <v>3059.2</v>
      </c>
      <c r="P48" s="336">
        <f>'Total TV Universe (RV)'!P48</f>
        <v>2864.3</v>
      </c>
      <c r="Q48" s="21"/>
      <c r="R48" s="21"/>
      <c r="S48" s="21"/>
      <c r="T48" s="21"/>
      <c r="U48" s="21"/>
      <c r="V48" s="21"/>
      <c r="W48" s="21"/>
      <c r="X48" s="21"/>
      <c r="Y48" s="21"/>
    </row>
    <row r="49" ht="15.75" customHeight="1">
      <c r="A49" s="385" t="s">
        <v>517</v>
      </c>
      <c r="B49" s="41"/>
      <c r="C49" s="41"/>
      <c r="D49" s="41"/>
      <c r="E49" s="41"/>
      <c r="F49" s="41"/>
      <c r="G49" s="41"/>
      <c r="H49" s="41"/>
      <c r="I49" s="41"/>
      <c r="J49" s="41"/>
      <c r="K49" s="72"/>
      <c r="L49" s="430">
        <f>'Total TV Universe (RV)'!L49</f>
        <v>115</v>
      </c>
      <c r="M49" s="430">
        <f>'Total TV Universe (RV)'!M49</f>
        <v>134.4</v>
      </c>
      <c r="N49" s="430">
        <f>'Total TV Universe (RV)'!N49</f>
        <v>216</v>
      </c>
      <c r="O49" s="430">
        <f>'Total TV Universe (RV)'!O49</f>
        <v>325.4</v>
      </c>
      <c r="P49" s="430">
        <f>'Total TV Universe (RV)'!P49</f>
        <v>447.1</v>
      </c>
      <c r="Q49" s="41"/>
      <c r="R49" s="41"/>
      <c r="S49" s="41"/>
      <c r="T49" s="41"/>
      <c r="U49" s="41"/>
      <c r="V49" s="41"/>
      <c r="W49" s="41"/>
      <c r="X49" s="41"/>
      <c r="Y49" s="41"/>
    </row>
    <row r="50" ht="15.75" customHeight="1">
      <c r="A50" s="426" t="s">
        <v>523</v>
      </c>
      <c r="B50" s="432">
        <f t="shared" ref="B50:P50" si="1">SUM(B47:B49)</f>
        <v>1804.323</v>
      </c>
      <c r="C50" s="432">
        <f t="shared" si="1"/>
        <v>2312.787</v>
      </c>
      <c r="D50" s="432">
        <f t="shared" si="1"/>
        <v>2725.395</v>
      </c>
      <c r="E50" s="432">
        <f t="shared" si="1"/>
        <v>2884.3</v>
      </c>
      <c r="F50" s="432">
        <f t="shared" si="1"/>
        <v>3328.172</v>
      </c>
      <c r="G50" s="432">
        <f t="shared" si="1"/>
        <v>3773.3</v>
      </c>
      <c r="H50" s="432">
        <f t="shared" si="1"/>
        <v>4316.542</v>
      </c>
      <c r="I50" s="432">
        <f t="shared" si="1"/>
        <v>5255.353</v>
      </c>
      <c r="J50" s="432">
        <f t="shared" si="1"/>
        <v>6321.858</v>
      </c>
      <c r="K50" s="432">
        <f t="shared" si="1"/>
        <v>6889.984</v>
      </c>
      <c r="L50" s="432">
        <f t="shared" si="1"/>
        <v>7364.826</v>
      </c>
      <c r="M50" s="432">
        <f t="shared" si="1"/>
        <v>7521.858</v>
      </c>
      <c r="N50" s="432">
        <f t="shared" si="1"/>
        <v>7497.894</v>
      </c>
      <c r="O50" s="432">
        <f t="shared" si="1"/>
        <v>7620.2</v>
      </c>
      <c r="P50" s="432">
        <f t="shared" si="1"/>
        <v>7566</v>
      </c>
      <c r="Q50" s="72"/>
      <c r="R50" s="72"/>
      <c r="S50" s="72"/>
      <c r="T50" s="72"/>
      <c r="U50" s="72"/>
      <c r="V50" s="72"/>
      <c r="W50" s="72"/>
      <c r="X50" s="72"/>
      <c r="Y50" s="72"/>
    </row>
    <row r="51" ht="15.75" customHeight="1">
      <c r="A51" s="426" t="s">
        <v>34</v>
      </c>
      <c r="B51" s="294">
        <f>SUM(B25+B7+B26+B28)</f>
        <v>59.29392908</v>
      </c>
      <c r="C51" s="294">
        <f>SUM(C25+C7+C20+C28)</f>
        <v>63.79627696</v>
      </c>
      <c r="D51" s="294">
        <f t="shared" ref="D51:G51" si="2">SUM(D25+D7+D20+D23)</f>
        <v>58.2601788</v>
      </c>
      <c r="E51" s="294">
        <f t="shared" si="2"/>
        <v>59.70266616</v>
      </c>
      <c r="F51" s="294">
        <f t="shared" si="2"/>
        <v>59.05650309</v>
      </c>
      <c r="G51" s="294">
        <f t="shared" si="2"/>
        <v>65.66268253</v>
      </c>
      <c r="H51" s="294">
        <f>SUM(H25+H7+H20+H16)</f>
        <v>63.85996765</v>
      </c>
      <c r="I51" s="294">
        <f>SUM(I25+I6+I20+I16)</f>
        <v>63.78734216</v>
      </c>
      <c r="J51" s="294">
        <f>SUM(J25+J5+J20+J26)</f>
        <v>69.85920911</v>
      </c>
      <c r="K51" s="294">
        <f>SUM(K25+K5+K17+K26)</f>
        <v>75.44680728</v>
      </c>
      <c r="L51" s="294">
        <f t="shared" ref="L51:P51" si="3">SUM(L25+L3+L17+L26)</f>
        <v>76.41487077</v>
      </c>
      <c r="M51" s="294">
        <f t="shared" si="3"/>
        <v>75.26163017</v>
      </c>
      <c r="N51" s="294">
        <f t="shared" si="3"/>
        <v>77.48007304</v>
      </c>
      <c r="O51" s="294">
        <f t="shared" si="3"/>
        <v>81.25105726</v>
      </c>
      <c r="P51" s="336">
        <f t="shared" si="3"/>
        <v>79.63785356</v>
      </c>
      <c r="Q51" s="41"/>
      <c r="R51" s="41"/>
      <c r="S51" s="41"/>
      <c r="T51" s="41"/>
      <c r="U51" s="41"/>
      <c r="V51" s="41"/>
      <c r="W51" s="41"/>
      <c r="X51" s="41"/>
      <c r="Y51" s="41"/>
    </row>
    <row r="52" ht="18.0" customHeight="1">
      <c r="A52" s="426" t="s">
        <v>38</v>
      </c>
      <c r="B52" s="353">
        <f t="shared" ref="B52:P52" si="4">SUMSQ(B3:B17,B20:B43)</f>
        <v>2230.156184</v>
      </c>
      <c r="C52" s="353">
        <f t="shared" si="4"/>
        <v>2051.435549</v>
      </c>
      <c r="D52" s="353">
        <f t="shared" si="4"/>
        <v>1752.665451</v>
      </c>
      <c r="E52" s="353">
        <f t="shared" si="4"/>
        <v>1636.849019</v>
      </c>
      <c r="F52" s="353">
        <f t="shared" si="4"/>
        <v>1499.700354</v>
      </c>
      <c r="G52" s="353">
        <f t="shared" si="4"/>
        <v>1536.987347</v>
      </c>
      <c r="H52" s="353">
        <f t="shared" si="4"/>
        <v>1378.857845</v>
      </c>
      <c r="I52" s="353">
        <f t="shared" si="4"/>
        <v>1303.751605</v>
      </c>
      <c r="J52" s="353">
        <f t="shared" si="4"/>
        <v>1530.79345</v>
      </c>
      <c r="K52" s="353">
        <f t="shared" si="4"/>
        <v>1656.994367</v>
      </c>
      <c r="L52" s="353">
        <f t="shared" si="4"/>
        <v>1673.687638</v>
      </c>
      <c r="M52" s="353">
        <f t="shared" si="4"/>
        <v>1626.910798</v>
      </c>
      <c r="N52" s="353">
        <f t="shared" si="4"/>
        <v>1717.129319</v>
      </c>
      <c r="O52" s="353">
        <f t="shared" si="4"/>
        <v>1959.153661</v>
      </c>
      <c r="P52" s="394">
        <f t="shared" si="4"/>
        <v>1847.910216</v>
      </c>
      <c r="Q52" s="79"/>
      <c r="R52" s="79"/>
      <c r="S52" s="79"/>
      <c r="T52" s="79"/>
      <c r="U52" s="79"/>
      <c r="V52" s="79"/>
      <c r="W52" s="79"/>
      <c r="X52" s="79"/>
      <c r="Y52" s="79"/>
    </row>
    <row r="53" ht="15.75" customHeight="1">
      <c r="A53" s="440" t="s">
        <v>539</v>
      </c>
      <c r="B53" s="121"/>
      <c r="C53" s="121"/>
      <c r="D53" s="227"/>
      <c r="E53" s="227"/>
      <c r="F53" s="357">
        <f t="shared" ref="F53:G53" si="5">SUM(F25+F20+F23+F7)</f>
        <v>59.05650309</v>
      </c>
      <c r="G53" s="357">
        <f t="shared" si="5"/>
        <v>65.66268253</v>
      </c>
      <c r="H53" s="357">
        <f>SUM(H25+H20+H16+H7)</f>
        <v>63.85996765</v>
      </c>
      <c r="I53" s="357">
        <f>SUM(I25+I20+I16+I6)</f>
        <v>63.78734216</v>
      </c>
      <c r="J53" s="357">
        <f>SUM(J25+J20+J4+J5)</f>
        <v>69.98417237</v>
      </c>
      <c r="K53" s="357">
        <f>SUM(K25+K18+K26+K5)</f>
        <v>68.22947629</v>
      </c>
      <c r="L53" s="357">
        <f t="shared" ref="L53:P53" si="6">SUM(L25+L18+L26+L3)</f>
        <v>69.25621868</v>
      </c>
      <c r="M53" s="357">
        <f t="shared" si="6"/>
        <v>68.33152128</v>
      </c>
      <c r="N53" s="357">
        <f t="shared" si="6"/>
        <v>70.20104579</v>
      </c>
      <c r="O53" s="357">
        <f t="shared" si="6"/>
        <v>73.92456891</v>
      </c>
      <c r="P53" s="441">
        <f t="shared" si="6"/>
        <v>72.6989162</v>
      </c>
      <c r="Q53" s="225"/>
      <c r="R53" s="225"/>
      <c r="S53" s="225"/>
      <c r="T53" s="225"/>
      <c r="U53" s="225"/>
      <c r="V53" s="225"/>
      <c r="W53" s="225"/>
      <c r="X53" s="225"/>
      <c r="Y53" s="225"/>
    </row>
    <row r="54" ht="15.75" customHeight="1">
      <c r="A54" s="440" t="s">
        <v>541</v>
      </c>
      <c r="B54" s="121"/>
      <c r="C54" s="121"/>
      <c r="D54" s="227"/>
      <c r="E54" s="227"/>
      <c r="F54" s="357">
        <f t="shared" ref="F54:P54" si="7">SUMSQ(F3:F16,F18:F43)</f>
        <v>1499.700354</v>
      </c>
      <c r="G54" s="357">
        <f t="shared" si="7"/>
        <v>1536.987347</v>
      </c>
      <c r="H54" s="357">
        <f t="shared" si="7"/>
        <v>1378.857845</v>
      </c>
      <c r="I54" s="357">
        <f t="shared" si="7"/>
        <v>1299.73423</v>
      </c>
      <c r="J54" s="357">
        <f t="shared" si="7"/>
        <v>1517.96809</v>
      </c>
      <c r="K54" s="357">
        <f t="shared" si="7"/>
        <v>1452.164152</v>
      </c>
      <c r="L54" s="357">
        <f t="shared" si="7"/>
        <v>1467.214209</v>
      </c>
      <c r="M54" s="357">
        <f t="shared" si="7"/>
        <v>1443.713661</v>
      </c>
      <c r="N54" s="357">
        <f t="shared" si="7"/>
        <v>1529.763071</v>
      </c>
      <c r="O54" s="357">
        <f t="shared" si="7"/>
        <v>1769.304525</v>
      </c>
      <c r="P54" s="394">
        <f t="shared" si="7"/>
        <v>1672.032266</v>
      </c>
      <c r="Q54" s="225"/>
      <c r="R54" s="225"/>
      <c r="S54" s="225"/>
      <c r="T54" s="225"/>
      <c r="U54" s="225"/>
      <c r="V54" s="225"/>
      <c r="W54" s="225"/>
      <c r="X54" s="225"/>
      <c r="Y54" s="225"/>
    </row>
    <row r="55" ht="15.75" customHeight="1">
      <c r="A55" s="445"/>
      <c r="B55" s="21"/>
      <c r="C55" s="21"/>
      <c r="D55" s="21"/>
      <c r="E55" s="21"/>
      <c r="F55" s="21"/>
      <c r="G55" s="21"/>
      <c r="H55" s="21"/>
      <c r="I55" s="21"/>
      <c r="J55" s="21"/>
      <c r="K55" s="79"/>
      <c r="L55" s="79"/>
      <c r="M55" s="79"/>
      <c r="N55" s="79"/>
      <c r="O55" s="79"/>
      <c r="P55" s="79"/>
      <c r="Q55" s="41"/>
      <c r="R55" s="41"/>
      <c r="S55" s="41"/>
      <c r="T55" s="41"/>
      <c r="U55" s="41"/>
      <c r="V55" s="41"/>
      <c r="W55" s="41"/>
      <c r="X55" s="41"/>
      <c r="Y55" s="41"/>
    </row>
    <row r="56">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row>
    <row r="57" ht="15.75" customHeight="1">
      <c r="A57" s="52"/>
      <c r="B57" s="41"/>
      <c r="C57" s="41"/>
      <c r="D57" s="41"/>
      <c r="E57" s="41"/>
      <c r="F57" s="41"/>
      <c r="G57" s="41"/>
      <c r="H57" s="41"/>
      <c r="I57" s="41"/>
      <c r="J57" s="41"/>
      <c r="K57" s="72"/>
      <c r="L57" s="72"/>
      <c r="M57" s="72"/>
      <c r="N57" s="41"/>
      <c r="O57" s="41"/>
      <c r="P57" s="41"/>
      <c r="Q57" s="41"/>
      <c r="R57" s="41"/>
      <c r="T57" s="41"/>
      <c r="U57" s="41"/>
      <c r="V57" s="41"/>
      <c r="W57" s="41"/>
      <c r="X57" s="41"/>
      <c r="Y57" s="41"/>
    </row>
    <row r="58" ht="15.75" customHeight="1">
      <c r="A58" s="52"/>
      <c r="B58" s="41"/>
      <c r="C58" s="41"/>
      <c r="D58" s="41"/>
      <c r="E58" s="41"/>
      <c r="F58" s="41"/>
      <c r="G58" s="41"/>
      <c r="H58" s="41"/>
      <c r="I58" s="41"/>
      <c r="J58" s="41"/>
      <c r="K58" s="72"/>
      <c r="L58" s="72"/>
      <c r="M58" s="72"/>
      <c r="N58" s="41"/>
      <c r="O58" s="41"/>
      <c r="P58" s="41"/>
      <c r="Q58" s="41"/>
      <c r="R58" s="41"/>
      <c r="S58" s="41"/>
      <c r="T58" s="41"/>
      <c r="U58" s="41"/>
      <c r="V58" s="41"/>
      <c r="W58" s="41"/>
      <c r="X58" s="41"/>
      <c r="Y58" s="41"/>
    </row>
    <row r="59" ht="15.75" customHeight="1">
      <c r="A59" s="52"/>
      <c r="B59" s="41"/>
      <c r="C59" s="41"/>
      <c r="D59" s="41"/>
      <c r="E59" s="41"/>
      <c r="F59" s="41"/>
      <c r="G59" s="41"/>
      <c r="H59" s="41"/>
      <c r="I59" s="41"/>
      <c r="J59" s="41"/>
      <c r="K59" s="72"/>
      <c r="L59" s="72"/>
      <c r="M59" s="72"/>
      <c r="N59" s="41"/>
      <c r="O59" s="41"/>
      <c r="P59" s="41"/>
      <c r="Q59" s="41"/>
      <c r="R59" s="41"/>
      <c r="S59" s="41"/>
      <c r="T59" s="41"/>
      <c r="U59" s="41"/>
      <c r="V59" s="41"/>
      <c r="W59" s="41"/>
      <c r="X59" s="41"/>
      <c r="Y59" s="41"/>
    </row>
    <row r="60" ht="15.75" customHeight="1">
      <c r="A60" s="52"/>
      <c r="B60" s="41"/>
      <c r="C60" s="41"/>
      <c r="D60" s="41"/>
      <c r="E60" s="41"/>
      <c r="F60" s="41"/>
      <c r="G60" s="41"/>
      <c r="H60" s="41"/>
      <c r="I60" s="41"/>
      <c r="J60" s="41"/>
      <c r="K60" s="72"/>
      <c r="L60" s="72"/>
      <c r="M60" s="72"/>
      <c r="N60" s="41"/>
      <c r="O60" s="41"/>
      <c r="P60" s="41"/>
      <c r="Q60" s="41"/>
      <c r="R60" s="41"/>
      <c r="S60" s="41"/>
      <c r="T60" s="41"/>
      <c r="U60" s="41"/>
      <c r="V60" s="41"/>
      <c r="W60" s="41"/>
      <c r="X60" s="41"/>
      <c r="Y60" s="41"/>
    </row>
    <row r="61" ht="15.75" customHeight="1">
      <c r="A61" s="52"/>
      <c r="B61" s="41"/>
      <c r="C61" s="41"/>
      <c r="D61" s="41"/>
      <c r="E61" s="41"/>
      <c r="F61" s="41"/>
      <c r="G61" s="41"/>
      <c r="H61" s="41"/>
      <c r="I61" s="41"/>
      <c r="J61" s="41"/>
      <c r="K61" s="72"/>
      <c r="L61" s="72"/>
      <c r="M61" s="72"/>
      <c r="N61" s="41"/>
      <c r="O61" s="41"/>
      <c r="P61" s="41"/>
      <c r="Q61" s="41"/>
      <c r="R61" s="41"/>
      <c r="S61" s="41"/>
      <c r="T61" s="41"/>
      <c r="U61" s="41"/>
      <c r="V61" s="41"/>
      <c r="W61" s="41"/>
      <c r="X61" s="41"/>
      <c r="Y61" s="41"/>
    </row>
    <row r="62" ht="15.75" customHeight="1">
      <c r="A62" s="52"/>
      <c r="B62" s="41"/>
      <c r="C62" s="41"/>
      <c r="D62" s="41"/>
      <c r="E62" s="41"/>
      <c r="F62" s="41"/>
      <c r="G62" s="41"/>
      <c r="H62" s="41"/>
      <c r="I62" s="41"/>
      <c r="J62" s="41"/>
      <c r="K62" s="72"/>
      <c r="L62" s="72"/>
      <c r="M62" s="72"/>
      <c r="N62" s="41"/>
      <c r="O62" s="41"/>
      <c r="P62" s="41"/>
      <c r="Q62" s="41"/>
      <c r="R62" s="41"/>
      <c r="S62" s="41"/>
      <c r="T62" s="41"/>
      <c r="U62" s="41"/>
      <c r="V62" s="41"/>
      <c r="W62" s="41"/>
      <c r="X62" s="41"/>
      <c r="Y62" s="41"/>
    </row>
    <row r="63" ht="15.75" customHeight="1">
      <c r="A63" s="52"/>
      <c r="B63" s="41"/>
      <c r="C63" s="41"/>
      <c r="D63" s="41"/>
      <c r="E63" s="41"/>
      <c r="F63" s="41"/>
      <c r="G63" s="41"/>
      <c r="H63" s="41"/>
      <c r="I63" s="41"/>
      <c r="J63" s="41"/>
      <c r="K63" s="72"/>
      <c r="L63" s="72"/>
      <c r="M63" s="72"/>
      <c r="N63" s="41"/>
      <c r="O63" s="41"/>
      <c r="P63" s="41"/>
      <c r="Q63" s="41"/>
      <c r="R63" s="41"/>
      <c r="S63" s="41"/>
      <c r="T63" s="41"/>
      <c r="U63" s="41"/>
      <c r="V63" s="41"/>
      <c r="W63" s="41"/>
      <c r="X63" s="41"/>
      <c r="Y63" s="41"/>
    </row>
    <row r="64" ht="15.75" customHeight="1">
      <c r="A64" s="52"/>
      <c r="B64" s="41"/>
      <c r="C64" s="41"/>
      <c r="D64" s="41"/>
      <c r="E64" s="41"/>
      <c r="F64" s="41"/>
      <c r="G64" s="41"/>
      <c r="H64" s="41"/>
      <c r="I64" s="41"/>
      <c r="J64" s="41"/>
      <c r="K64" s="72"/>
      <c r="L64" s="72"/>
      <c r="M64" s="72"/>
      <c r="N64" s="41"/>
      <c r="O64" s="41"/>
      <c r="P64" s="41"/>
      <c r="Q64" s="41"/>
      <c r="R64" s="41"/>
      <c r="S64" s="41"/>
      <c r="T64" s="41"/>
      <c r="U64" s="41"/>
      <c r="V64" s="41"/>
      <c r="W64" s="41"/>
      <c r="X64" s="41"/>
      <c r="Y64" s="41"/>
    </row>
    <row r="65" ht="15.75" customHeight="1">
      <c r="A65" s="52"/>
      <c r="B65" s="41"/>
      <c r="C65" s="41"/>
      <c r="D65" s="41"/>
      <c r="E65" s="41"/>
      <c r="F65" s="41"/>
      <c r="G65" s="41"/>
      <c r="H65" s="41"/>
      <c r="I65" s="41"/>
      <c r="J65" s="41"/>
      <c r="K65" s="72"/>
      <c r="L65" s="72"/>
      <c r="M65" s="72"/>
      <c r="N65" s="41"/>
      <c r="O65" s="41"/>
      <c r="P65" s="41"/>
      <c r="Q65" s="41"/>
      <c r="R65" s="41"/>
      <c r="T65" s="41"/>
      <c r="U65" s="41"/>
      <c r="V65" s="41"/>
      <c r="W65" s="41"/>
      <c r="X65" s="41"/>
      <c r="Y65" s="41"/>
    </row>
    <row r="66" ht="15.75" customHeight="1">
      <c r="A66" s="52"/>
      <c r="B66" s="41"/>
      <c r="C66" s="41"/>
      <c r="D66" s="41"/>
      <c r="E66" s="41"/>
      <c r="F66" s="41"/>
      <c r="G66" s="41"/>
      <c r="H66" s="41"/>
      <c r="I66" s="41"/>
      <c r="J66" s="41"/>
      <c r="K66" s="72"/>
      <c r="L66" s="72"/>
      <c r="M66" s="72"/>
      <c r="N66" s="41"/>
      <c r="O66" s="41"/>
      <c r="P66" s="41"/>
      <c r="Q66" s="41"/>
      <c r="R66" s="41"/>
      <c r="T66" s="41"/>
      <c r="U66" s="41"/>
      <c r="V66" s="41"/>
      <c r="W66" s="41"/>
      <c r="X66" s="41"/>
      <c r="Y66" s="41"/>
    </row>
    <row r="67" ht="15.75" customHeight="1">
      <c r="A67" s="52"/>
      <c r="B67" s="41"/>
      <c r="C67" s="41"/>
      <c r="D67" s="41"/>
      <c r="E67" s="41"/>
      <c r="F67" s="41"/>
      <c r="G67" s="41"/>
      <c r="H67" s="41"/>
      <c r="I67" s="41"/>
      <c r="J67" s="41"/>
      <c r="K67" s="72"/>
      <c r="L67" s="72"/>
      <c r="M67" s="72"/>
      <c r="N67" s="41"/>
      <c r="O67" s="41"/>
      <c r="P67" s="41"/>
      <c r="Q67" s="41"/>
      <c r="R67" s="41"/>
      <c r="S67" s="41"/>
      <c r="T67" s="41"/>
      <c r="U67" s="41"/>
      <c r="V67" s="41"/>
      <c r="W67" s="41"/>
      <c r="X67" s="41"/>
      <c r="Y67" s="41"/>
    </row>
    <row r="68" ht="15.75" customHeight="1">
      <c r="A68" s="52"/>
      <c r="B68" s="41"/>
      <c r="C68" s="41"/>
      <c r="D68" s="41"/>
      <c r="E68" s="41"/>
      <c r="F68" s="41"/>
      <c r="G68" s="41"/>
      <c r="H68" s="41"/>
      <c r="I68" s="41"/>
      <c r="J68" s="41"/>
      <c r="K68" s="72"/>
      <c r="L68" s="72"/>
      <c r="M68" s="72"/>
      <c r="N68" s="41"/>
      <c r="O68" s="41"/>
      <c r="P68" s="41"/>
      <c r="Q68" s="41"/>
      <c r="R68" s="41"/>
      <c r="S68" s="41"/>
      <c r="T68" s="41"/>
      <c r="U68" s="41"/>
      <c r="V68" s="41"/>
      <c r="W68" s="41"/>
      <c r="X68" s="41"/>
      <c r="Y68" s="41"/>
    </row>
    <row r="69" ht="15.75" customHeight="1">
      <c r="A69" s="52"/>
      <c r="B69" s="41"/>
      <c r="C69" s="41"/>
      <c r="D69" s="41"/>
      <c r="E69" s="41"/>
      <c r="F69" s="41"/>
      <c r="G69" s="41"/>
      <c r="H69" s="41"/>
      <c r="I69" s="41"/>
      <c r="J69" s="41"/>
      <c r="K69" s="72"/>
      <c r="L69" s="72"/>
      <c r="M69" s="72"/>
      <c r="N69" s="41"/>
      <c r="O69" s="41"/>
      <c r="P69" s="41"/>
      <c r="Q69" s="41"/>
      <c r="R69" s="41"/>
      <c r="S69" s="41"/>
      <c r="T69" s="41"/>
      <c r="U69" s="41"/>
      <c r="V69" s="41"/>
      <c r="W69" s="41"/>
      <c r="X69" s="41"/>
      <c r="Y69" s="41"/>
    </row>
    <row r="70" ht="15.75" customHeight="1">
      <c r="A70" s="52"/>
      <c r="B70" s="41"/>
      <c r="C70" s="41"/>
      <c r="D70" s="41"/>
      <c r="E70" s="41"/>
      <c r="F70" s="41"/>
      <c r="G70" s="41"/>
      <c r="H70" s="41"/>
      <c r="I70" s="41"/>
      <c r="J70" s="41"/>
      <c r="K70" s="72"/>
      <c r="L70" s="72"/>
      <c r="M70" s="72"/>
      <c r="N70" s="41"/>
      <c r="O70" s="41"/>
      <c r="P70" s="41"/>
      <c r="Q70" s="41"/>
      <c r="R70" s="41"/>
      <c r="S70" s="41"/>
      <c r="T70" s="41"/>
      <c r="U70" s="41"/>
      <c r="V70" s="41"/>
      <c r="W70" s="41"/>
      <c r="X70" s="41"/>
      <c r="Y70" s="41"/>
    </row>
    <row r="71" ht="15.75" customHeight="1">
      <c r="A71" s="52"/>
      <c r="B71" s="41"/>
      <c r="C71" s="41"/>
      <c r="D71" s="41"/>
      <c r="E71" s="41"/>
      <c r="F71" s="41"/>
      <c r="G71" s="41"/>
      <c r="H71" s="41"/>
      <c r="I71" s="41"/>
      <c r="J71" s="41"/>
      <c r="K71" s="72"/>
      <c r="L71" s="72"/>
      <c r="M71" s="72"/>
      <c r="N71" s="41"/>
      <c r="O71" s="41"/>
      <c r="P71" s="41"/>
      <c r="Q71" s="41"/>
      <c r="R71" s="41"/>
      <c r="S71" s="41"/>
      <c r="T71" s="41"/>
      <c r="U71" s="41"/>
      <c r="V71" s="41"/>
      <c r="W71" s="41"/>
      <c r="X71" s="41"/>
      <c r="Y71" s="41"/>
    </row>
    <row r="72" ht="15.75" customHeight="1">
      <c r="A72" s="52"/>
      <c r="B72" s="41"/>
      <c r="C72" s="41"/>
      <c r="D72" s="41"/>
      <c r="E72" s="41"/>
      <c r="F72" s="41"/>
      <c r="G72" s="41"/>
      <c r="H72" s="41"/>
      <c r="I72" s="41"/>
      <c r="J72" s="41"/>
      <c r="K72" s="72"/>
      <c r="L72" s="72"/>
      <c r="M72" s="72"/>
      <c r="N72" s="41"/>
      <c r="O72" s="41"/>
      <c r="P72" s="41"/>
      <c r="Q72" s="41"/>
      <c r="R72" s="41"/>
      <c r="S72" s="41"/>
      <c r="T72" s="41"/>
      <c r="U72" s="41"/>
      <c r="V72" s="41"/>
      <c r="W72" s="41"/>
      <c r="X72" s="41"/>
      <c r="Y72" s="41"/>
    </row>
    <row r="73" ht="15.75" customHeight="1">
      <c r="A73" s="52"/>
      <c r="B73" s="41"/>
      <c r="C73" s="41"/>
      <c r="D73" s="41"/>
      <c r="E73" s="41"/>
      <c r="F73" s="41"/>
      <c r="G73" s="41"/>
      <c r="H73" s="41"/>
      <c r="I73" s="41"/>
      <c r="J73" s="41"/>
      <c r="K73" s="72"/>
      <c r="L73" s="72"/>
      <c r="M73" s="72"/>
      <c r="N73" s="41"/>
      <c r="O73" s="41"/>
      <c r="P73" s="41"/>
      <c r="Q73" s="41"/>
      <c r="R73" s="41"/>
      <c r="S73" s="41"/>
      <c r="T73" s="41"/>
      <c r="U73" s="41"/>
      <c r="V73" s="41"/>
      <c r="W73" s="41"/>
      <c r="X73" s="41"/>
      <c r="Y73" s="41"/>
    </row>
    <row r="74" ht="15.75" customHeight="1">
      <c r="A74" s="52"/>
      <c r="B74" s="41"/>
      <c r="C74" s="41"/>
      <c r="D74" s="41"/>
      <c r="E74" s="41"/>
      <c r="F74" s="41"/>
      <c r="G74" s="41"/>
      <c r="H74" s="41"/>
      <c r="I74" s="41"/>
      <c r="J74" s="41"/>
      <c r="K74" s="72"/>
      <c r="L74" s="72"/>
      <c r="M74" s="72"/>
      <c r="N74" s="41"/>
      <c r="O74" s="41"/>
      <c r="P74" s="41"/>
      <c r="Q74" s="41"/>
      <c r="R74" s="41"/>
      <c r="S74" s="41"/>
      <c r="T74" s="41"/>
      <c r="U74" s="41"/>
      <c r="V74" s="41"/>
      <c r="W74" s="41"/>
      <c r="X74" s="41"/>
      <c r="Y74" s="41"/>
    </row>
    <row r="75" ht="15.75" customHeight="1">
      <c r="A75" s="52"/>
      <c r="B75" s="41"/>
      <c r="C75" s="41"/>
      <c r="D75" s="41"/>
      <c r="E75" s="41"/>
      <c r="F75" s="41"/>
      <c r="G75" s="41"/>
      <c r="H75" s="41"/>
      <c r="I75" s="41"/>
      <c r="J75" s="41"/>
      <c r="K75" s="72"/>
      <c r="L75" s="72"/>
      <c r="M75" s="72"/>
      <c r="N75" s="41"/>
      <c r="O75" s="41"/>
      <c r="P75" s="41"/>
      <c r="Q75" s="41"/>
      <c r="R75" s="41"/>
      <c r="S75" s="41"/>
      <c r="T75" s="41"/>
      <c r="U75" s="41"/>
      <c r="V75" s="41"/>
      <c r="W75" s="41"/>
      <c r="X75" s="41"/>
      <c r="Y75" s="41"/>
    </row>
    <row r="76" ht="15.75" customHeight="1">
      <c r="A76" s="52"/>
      <c r="B76" s="41"/>
      <c r="C76" s="41"/>
      <c r="D76" s="41"/>
      <c r="E76" s="41"/>
      <c r="F76" s="41"/>
      <c r="G76" s="41"/>
      <c r="H76" s="41"/>
      <c r="I76" s="41"/>
      <c r="J76" s="41"/>
      <c r="K76" s="72"/>
      <c r="L76" s="72"/>
      <c r="M76" s="72"/>
      <c r="N76" s="41"/>
      <c r="O76" s="41"/>
      <c r="P76" s="41"/>
      <c r="Q76" s="41"/>
      <c r="R76" s="41"/>
      <c r="S76" s="41"/>
      <c r="T76" s="41"/>
      <c r="U76" s="41"/>
      <c r="V76" s="41"/>
      <c r="W76" s="41"/>
      <c r="X76" s="41"/>
      <c r="Y76" s="41"/>
    </row>
    <row r="77" ht="15.75" customHeight="1">
      <c r="A77" s="52"/>
      <c r="B77" s="41"/>
      <c r="C77" s="41"/>
      <c r="D77" s="41"/>
      <c r="E77" s="41"/>
      <c r="F77" s="41"/>
      <c r="G77" s="41"/>
      <c r="H77" s="41"/>
      <c r="I77" s="41"/>
      <c r="J77" s="41"/>
      <c r="K77" s="72"/>
      <c r="L77" s="72"/>
      <c r="M77" s="72"/>
      <c r="N77" s="41"/>
      <c r="O77" s="41"/>
      <c r="P77" s="41"/>
      <c r="Q77" s="41"/>
      <c r="R77" s="41"/>
      <c r="S77" s="41"/>
      <c r="T77" s="41"/>
      <c r="U77" s="41"/>
      <c r="V77" s="41"/>
      <c r="W77" s="41"/>
      <c r="X77" s="41"/>
      <c r="Y77" s="41"/>
    </row>
    <row r="78" ht="15.75" customHeight="1">
      <c r="A78" s="52"/>
      <c r="B78" s="41"/>
      <c r="C78" s="41"/>
      <c r="D78" s="41"/>
      <c r="E78" s="41"/>
      <c r="F78" s="41"/>
      <c r="G78" s="41"/>
      <c r="H78" s="41"/>
      <c r="I78" s="41"/>
      <c r="J78" s="41"/>
      <c r="K78" s="72"/>
      <c r="L78" s="72"/>
      <c r="M78" s="72"/>
      <c r="N78" s="41"/>
      <c r="O78" s="41"/>
      <c r="P78" s="41"/>
      <c r="Q78" s="41"/>
      <c r="R78" s="41"/>
      <c r="S78" s="41"/>
      <c r="T78" s="41"/>
      <c r="U78" s="41"/>
      <c r="V78" s="41"/>
      <c r="W78" s="41"/>
      <c r="X78" s="41"/>
      <c r="Y78" s="41"/>
    </row>
    <row r="79" ht="15.75" customHeight="1">
      <c r="A79" s="52"/>
      <c r="B79" s="41"/>
      <c r="C79" s="41"/>
      <c r="D79" s="41"/>
      <c r="E79" s="41"/>
      <c r="F79" s="41"/>
      <c r="G79" s="41"/>
      <c r="H79" s="41"/>
      <c r="I79" s="41"/>
      <c r="J79" s="41"/>
      <c r="K79" s="72"/>
      <c r="L79" s="72"/>
      <c r="M79" s="72"/>
      <c r="N79" s="41"/>
      <c r="O79" s="41"/>
      <c r="P79" s="41"/>
      <c r="Q79" s="41"/>
      <c r="R79" s="41"/>
      <c r="S79" s="41"/>
      <c r="T79" s="41"/>
      <c r="U79" s="41"/>
      <c r="V79" s="41"/>
      <c r="W79" s="41"/>
      <c r="X79" s="41"/>
      <c r="Y79" s="41"/>
    </row>
    <row r="80" ht="15.75" customHeight="1">
      <c r="A80" s="52"/>
      <c r="B80" s="41"/>
      <c r="C80" s="41"/>
      <c r="D80" s="41"/>
      <c r="E80" s="41"/>
      <c r="F80" s="41"/>
      <c r="G80" s="41"/>
      <c r="H80" s="41"/>
      <c r="I80" s="41"/>
      <c r="J80" s="41"/>
      <c r="K80" s="72"/>
      <c r="L80" s="72"/>
      <c r="M80" s="72"/>
      <c r="N80" s="41"/>
      <c r="O80" s="41"/>
      <c r="P80" s="41"/>
      <c r="Q80" s="41"/>
      <c r="R80" s="41"/>
      <c r="S80" s="41"/>
      <c r="T80" s="41"/>
      <c r="U80" s="41"/>
      <c r="V80" s="41"/>
      <c r="W80" s="41"/>
      <c r="X80" s="41"/>
      <c r="Y80" s="41"/>
    </row>
    <row r="81" ht="15.75" customHeight="1">
      <c r="A81" s="52"/>
      <c r="B81" s="41"/>
      <c r="C81" s="41"/>
      <c r="D81" s="41"/>
      <c r="E81" s="41"/>
      <c r="F81" s="41"/>
      <c r="G81" s="41"/>
      <c r="H81" s="41"/>
      <c r="I81" s="41"/>
      <c r="J81" s="41"/>
      <c r="K81" s="72"/>
      <c r="L81" s="72"/>
      <c r="M81" s="72"/>
      <c r="N81" s="41"/>
      <c r="O81" s="41"/>
      <c r="P81" s="41"/>
      <c r="Q81" s="41"/>
      <c r="R81" s="41"/>
      <c r="S81" s="41"/>
      <c r="T81" s="41"/>
      <c r="U81" s="41"/>
      <c r="V81" s="41"/>
      <c r="W81" s="41"/>
      <c r="X81" s="41"/>
      <c r="Y81" s="41"/>
    </row>
    <row r="82" ht="15.75" customHeight="1">
      <c r="A82" s="52"/>
      <c r="B82" s="41"/>
      <c r="C82" s="41"/>
      <c r="D82" s="41"/>
      <c r="E82" s="41"/>
      <c r="F82" s="41"/>
      <c r="G82" s="41"/>
      <c r="H82" s="41"/>
      <c r="I82" s="41"/>
      <c r="J82" s="41"/>
      <c r="K82" s="72"/>
      <c r="L82" s="72"/>
      <c r="M82" s="72"/>
      <c r="N82" s="41"/>
      <c r="O82" s="41"/>
      <c r="P82" s="41"/>
      <c r="Q82" s="41"/>
      <c r="R82" s="41"/>
      <c r="S82" s="41"/>
      <c r="T82" s="41"/>
      <c r="U82" s="41"/>
      <c r="V82" s="41"/>
      <c r="W82" s="41"/>
      <c r="X82" s="41"/>
      <c r="Y82" s="41"/>
    </row>
    <row r="83" ht="15.75" customHeight="1">
      <c r="A83" s="52"/>
      <c r="B83" s="41"/>
      <c r="C83" s="41"/>
      <c r="D83" s="41"/>
      <c r="E83" s="41"/>
      <c r="F83" s="41"/>
      <c r="G83" s="41"/>
      <c r="H83" s="41"/>
      <c r="I83" s="41"/>
      <c r="J83" s="41"/>
      <c r="K83" s="72"/>
      <c r="L83" s="72"/>
      <c r="M83" s="72"/>
      <c r="N83" s="41"/>
      <c r="O83" s="41"/>
      <c r="P83" s="41"/>
      <c r="Q83" s="41"/>
      <c r="R83" s="41"/>
      <c r="S83" s="41"/>
      <c r="T83" s="41"/>
      <c r="U83" s="41"/>
      <c r="V83" s="41"/>
      <c r="W83" s="41"/>
      <c r="X83" s="41"/>
      <c r="Y83" s="41"/>
    </row>
    <row r="84" ht="15.75" customHeight="1">
      <c r="A84" s="52"/>
      <c r="B84" s="41"/>
      <c r="C84" s="41"/>
      <c r="D84" s="41"/>
      <c r="E84" s="41"/>
      <c r="F84" s="41"/>
      <c r="G84" s="41"/>
      <c r="H84" s="41"/>
      <c r="I84" s="41"/>
      <c r="J84" s="41"/>
      <c r="K84" s="72"/>
      <c r="L84" s="72"/>
      <c r="M84" s="72"/>
      <c r="N84" s="41"/>
      <c r="O84" s="41"/>
      <c r="P84" s="41"/>
      <c r="Q84" s="41"/>
      <c r="R84" s="41"/>
      <c r="S84" s="41"/>
      <c r="T84" s="41"/>
      <c r="U84" s="41"/>
      <c r="V84" s="41"/>
      <c r="W84" s="41"/>
      <c r="X84" s="41"/>
      <c r="Y84" s="41"/>
    </row>
    <row r="85" ht="15.75" customHeight="1">
      <c r="A85" s="52"/>
      <c r="B85" s="41"/>
      <c r="C85" s="41"/>
      <c r="D85" s="41"/>
      <c r="E85" s="41"/>
      <c r="F85" s="41"/>
      <c r="G85" s="41"/>
      <c r="H85" s="41"/>
      <c r="I85" s="41"/>
      <c r="J85" s="41"/>
      <c r="K85" s="72"/>
      <c r="L85" s="72"/>
      <c r="M85" s="72"/>
      <c r="N85" s="41"/>
      <c r="O85" s="41"/>
      <c r="P85" s="41"/>
      <c r="Q85" s="41"/>
      <c r="R85" s="41"/>
      <c r="S85" s="41"/>
      <c r="T85" s="41"/>
      <c r="U85" s="41"/>
      <c r="V85" s="41"/>
      <c r="W85" s="41"/>
      <c r="X85" s="41"/>
      <c r="Y85" s="41"/>
    </row>
    <row r="86" ht="15.75" customHeight="1">
      <c r="A86" s="52"/>
      <c r="B86" s="41"/>
      <c r="C86" s="41"/>
      <c r="D86" s="41"/>
      <c r="E86" s="41"/>
      <c r="F86" s="41"/>
      <c r="G86" s="41"/>
      <c r="H86" s="41"/>
      <c r="I86" s="41"/>
      <c r="J86" s="41"/>
      <c r="K86" s="41"/>
      <c r="L86" s="41"/>
      <c r="M86" s="41"/>
      <c r="N86" s="41"/>
      <c r="O86" s="41"/>
      <c r="P86" s="41"/>
      <c r="Q86" s="41"/>
      <c r="R86" s="41"/>
      <c r="S86" s="41"/>
      <c r="T86" s="41"/>
      <c r="U86" s="41"/>
      <c r="V86" s="41"/>
      <c r="W86" s="41"/>
      <c r="X86" s="41"/>
      <c r="Y86" s="41"/>
    </row>
  </sheetData>
  <mergeCells count="1">
    <mergeCell ref="B1:O1"/>
  </mergeCells>
  <drawing r:id="rId2"/>
  <legacyDrawing r:id="rId3"/>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sheetData>
    <row r="1" ht="37.5" customHeight="1">
      <c r="A1" s="376" t="s">
        <v>369</v>
      </c>
      <c r="F1" s="377"/>
      <c r="G1" s="376" t="s">
        <v>371</v>
      </c>
      <c r="L1" s="377"/>
      <c r="M1" s="376" t="s">
        <v>372</v>
      </c>
      <c r="R1" s="377"/>
      <c r="S1" s="378">
        <v>2012.0</v>
      </c>
      <c r="T1" s="377"/>
      <c r="U1" s="377"/>
      <c r="V1" s="377"/>
      <c r="W1" s="377"/>
      <c r="X1" s="377"/>
      <c r="Y1" s="379"/>
      <c r="Z1" s="379"/>
    </row>
    <row r="2">
      <c r="A2" s="380" t="s">
        <v>374</v>
      </c>
      <c r="B2" s="380" t="s">
        <v>3</v>
      </c>
      <c r="C2" s="380" t="s">
        <v>7</v>
      </c>
      <c r="D2" s="380" t="s">
        <v>80</v>
      </c>
      <c r="E2" s="380" t="s">
        <v>376</v>
      </c>
      <c r="F2" s="381"/>
      <c r="G2" s="380" t="s">
        <v>374</v>
      </c>
      <c r="H2" s="380" t="s">
        <v>3</v>
      </c>
      <c r="I2" s="380" t="s">
        <v>7</v>
      </c>
      <c r="J2" s="380" t="s">
        <v>80</v>
      </c>
      <c r="K2" s="380" t="s">
        <v>376</v>
      </c>
      <c r="L2" s="381"/>
      <c r="M2" s="380" t="s">
        <v>374</v>
      </c>
      <c r="N2" s="380" t="s">
        <v>3</v>
      </c>
      <c r="O2" s="380" t="s">
        <v>7</v>
      </c>
      <c r="P2" s="380" t="s">
        <v>80</v>
      </c>
      <c r="Q2" s="380" t="s">
        <v>376</v>
      </c>
      <c r="R2" s="381"/>
      <c r="S2" s="380" t="s">
        <v>374</v>
      </c>
      <c r="T2" s="380" t="s">
        <v>3</v>
      </c>
      <c r="U2" s="380" t="s">
        <v>377</v>
      </c>
      <c r="V2" s="380" t="s">
        <v>7</v>
      </c>
      <c r="W2" s="380" t="s">
        <v>80</v>
      </c>
      <c r="X2" s="380" t="s">
        <v>376</v>
      </c>
    </row>
    <row r="3">
      <c r="A3" s="380" t="s">
        <v>378</v>
      </c>
      <c r="B3" s="380" t="s">
        <v>379</v>
      </c>
      <c r="C3" s="380" t="s">
        <v>380</v>
      </c>
      <c r="D3" s="380" t="s">
        <v>381</v>
      </c>
      <c r="E3" s="380" t="s">
        <v>382</v>
      </c>
      <c r="F3" s="381"/>
      <c r="G3" s="380" t="s">
        <v>383</v>
      </c>
      <c r="H3" s="380" t="s">
        <v>379</v>
      </c>
      <c r="I3" s="380" t="s">
        <v>384</v>
      </c>
      <c r="J3" s="380" t="s">
        <v>381</v>
      </c>
      <c r="K3" s="380" t="s">
        <v>382</v>
      </c>
      <c r="L3" s="381"/>
      <c r="M3" s="380" t="s">
        <v>383</v>
      </c>
      <c r="N3" s="380" t="s">
        <v>379</v>
      </c>
      <c r="O3" s="380" t="s">
        <v>384</v>
      </c>
      <c r="P3" s="380" t="s">
        <v>381</v>
      </c>
      <c r="Q3" s="380" t="s">
        <v>382</v>
      </c>
      <c r="R3" s="381"/>
      <c r="S3" s="380" t="s">
        <v>383</v>
      </c>
      <c r="T3" s="380" t="s">
        <v>379</v>
      </c>
      <c r="U3" s="380" t="s">
        <v>385</v>
      </c>
      <c r="V3" s="380" t="s">
        <v>384</v>
      </c>
      <c r="W3" s="380" t="s">
        <v>381</v>
      </c>
      <c r="X3" s="380" t="s">
        <v>382</v>
      </c>
    </row>
    <row r="4">
      <c r="A4" s="380" t="s">
        <v>386</v>
      </c>
      <c r="B4" s="380" t="s">
        <v>388</v>
      </c>
      <c r="C4" s="380" t="s">
        <v>389</v>
      </c>
      <c r="D4" s="380" t="s">
        <v>390</v>
      </c>
      <c r="E4" s="380" t="s">
        <v>391</v>
      </c>
      <c r="F4" s="381"/>
      <c r="G4" s="380" t="s">
        <v>392</v>
      </c>
      <c r="H4" s="380" t="s">
        <v>388</v>
      </c>
      <c r="I4" s="380" t="s">
        <v>389</v>
      </c>
      <c r="J4" s="380" t="s">
        <v>390</v>
      </c>
      <c r="K4" s="380" t="s">
        <v>391</v>
      </c>
      <c r="L4" s="381"/>
      <c r="M4" s="380" t="s">
        <v>392</v>
      </c>
      <c r="N4" s="380" t="s">
        <v>388</v>
      </c>
      <c r="O4" s="380" t="s">
        <v>389</v>
      </c>
      <c r="P4" s="380" t="s">
        <v>390</v>
      </c>
      <c r="Q4" s="380" t="s">
        <v>391</v>
      </c>
      <c r="R4" s="381"/>
      <c r="S4" s="380" t="s">
        <v>392</v>
      </c>
      <c r="T4" s="380" t="s">
        <v>388</v>
      </c>
      <c r="U4" s="380" t="s">
        <v>393</v>
      </c>
      <c r="V4" s="380" t="s">
        <v>389</v>
      </c>
      <c r="W4" s="380" t="s">
        <v>390</v>
      </c>
      <c r="X4" s="380" t="s">
        <v>391</v>
      </c>
    </row>
    <row r="5">
      <c r="A5" s="380" t="s">
        <v>394</v>
      </c>
      <c r="B5" s="380" t="s">
        <v>395</v>
      </c>
      <c r="C5" s="380" t="s">
        <v>396</v>
      </c>
      <c r="D5" s="380" t="s">
        <v>397</v>
      </c>
      <c r="E5" s="380" t="s">
        <v>398</v>
      </c>
      <c r="G5" s="380" t="s">
        <v>399</v>
      </c>
      <c r="H5" s="380" t="s">
        <v>395</v>
      </c>
      <c r="I5" s="380" t="s">
        <v>396</v>
      </c>
      <c r="J5" s="380" t="s">
        <v>397</v>
      </c>
      <c r="K5" s="380" t="s">
        <v>398</v>
      </c>
      <c r="M5" s="380" t="s">
        <v>399</v>
      </c>
      <c r="N5" s="380" t="s">
        <v>395</v>
      </c>
      <c r="O5" s="380" t="s">
        <v>396</v>
      </c>
      <c r="P5" s="380" t="s">
        <v>397</v>
      </c>
      <c r="Q5" s="380" t="s">
        <v>398</v>
      </c>
      <c r="R5" s="381"/>
      <c r="S5" s="380" t="s">
        <v>399</v>
      </c>
      <c r="T5" s="380" t="s">
        <v>395</v>
      </c>
      <c r="U5" s="380" t="s">
        <v>400</v>
      </c>
      <c r="V5" s="380" t="s">
        <v>384</v>
      </c>
      <c r="W5" s="380" t="s">
        <v>397</v>
      </c>
      <c r="X5" s="380" t="s">
        <v>398</v>
      </c>
    </row>
    <row r="6">
      <c r="A6" s="380" t="s">
        <v>401</v>
      </c>
      <c r="B6" s="380" t="s">
        <v>402</v>
      </c>
      <c r="C6" s="380" t="s">
        <v>403</v>
      </c>
      <c r="D6" s="380" t="s">
        <v>404</v>
      </c>
      <c r="E6" s="380" t="s">
        <v>405</v>
      </c>
      <c r="F6" s="381"/>
      <c r="G6" s="380" t="s">
        <v>406</v>
      </c>
      <c r="H6" s="380" t="s">
        <v>402</v>
      </c>
      <c r="I6" s="380" t="s">
        <v>403</v>
      </c>
      <c r="J6" s="380" t="s">
        <v>404</v>
      </c>
      <c r="K6" s="380" t="s">
        <v>405</v>
      </c>
      <c r="L6" s="381"/>
      <c r="M6" s="380" t="s">
        <v>406</v>
      </c>
      <c r="N6" s="380" t="s">
        <v>402</v>
      </c>
      <c r="O6" s="380" t="s">
        <v>403</v>
      </c>
      <c r="P6" s="380" t="s">
        <v>404</v>
      </c>
      <c r="Q6" s="380" t="s">
        <v>405</v>
      </c>
      <c r="R6" s="381"/>
      <c r="S6" s="380" t="s">
        <v>406</v>
      </c>
      <c r="T6" s="380" t="s">
        <v>402</v>
      </c>
      <c r="U6" s="380" t="s">
        <v>407</v>
      </c>
      <c r="V6" s="380" t="s">
        <v>389</v>
      </c>
      <c r="W6" s="380" t="s">
        <v>404</v>
      </c>
      <c r="X6" s="380" t="s">
        <v>408</v>
      </c>
    </row>
    <row r="7">
      <c r="A7" s="380" t="s">
        <v>409</v>
      </c>
      <c r="B7" s="380" t="s">
        <v>410</v>
      </c>
      <c r="C7" s="380" t="s">
        <v>411</v>
      </c>
      <c r="D7" s="380" t="s">
        <v>412</v>
      </c>
      <c r="E7" s="380" t="s">
        <v>413</v>
      </c>
      <c r="G7" s="380" t="s">
        <v>414</v>
      </c>
      <c r="H7" s="380" t="s">
        <v>410</v>
      </c>
      <c r="I7" s="380" t="s">
        <v>411</v>
      </c>
      <c r="J7" s="380" t="s">
        <v>412</v>
      </c>
      <c r="K7" s="380" t="s">
        <v>413</v>
      </c>
      <c r="M7" s="380" t="s">
        <v>414</v>
      </c>
      <c r="N7" s="380" t="s">
        <v>410</v>
      </c>
      <c r="O7" s="380" t="s">
        <v>411</v>
      </c>
      <c r="P7" s="380" t="s">
        <v>412</v>
      </c>
      <c r="Q7" s="380" t="s">
        <v>413</v>
      </c>
      <c r="R7" s="381"/>
      <c r="S7" s="380" t="s">
        <v>414</v>
      </c>
      <c r="T7" s="380" t="s">
        <v>410</v>
      </c>
      <c r="U7" s="380" t="s">
        <v>415</v>
      </c>
      <c r="V7" s="380" t="s">
        <v>396</v>
      </c>
      <c r="W7" s="380" t="s">
        <v>412</v>
      </c>
      <c r="X7" s="380" t="s">
        <v>413</v>
      </c>
    </row>
    <row r="8">
      <c r="A8" s="380" t="s">
        <v>383</v>
      </c>
      <c r="B8" s="380" t="s">
        <v>416</v>
      </c>
      <c r="C8" s="380" t="s">
        <v>417</v>
      </c>
      <c r="D8" s="380" t="s">
        <v>418</v>
      </c>
      <c r="E8" s="381"/>
      <c r="F8" s="381"/>
      <c r="G8" s="380" t="s">
        <v>419</v>
      </c>
      <c r="H8" s="380" t="s">
        <v>416</v>
      </c>
      <c r="I8" s="380" t="s">
        <v>417</v>
      </c>
      <c r="J8" s="380" t="s">
        <v>418</v>
      </c>
      <c r="K8" s="381"/>
      <c r="L8" s="381"/>
      <c r="M8" s="380" t="s">
        <v>419</v>
      </c>
      <c r="N8" s="380" t="s">
        <v>416</v>
      </c>
      <c r="O8" s="380" t="s">
        <v>417</v>
      </c>
      <c r="P8" s="380" t="s">
        <v>418</v>
      </c>
      <c r="Q8" s="381"/>
      <c r="R8" s="381"/>
      <c r="S8" s="380" t="s">
        <v>419</v>
      </c>
      <c r="T8" s="380" t="s">
        <v>416</v>
      </c>
      <c r="U8" s="380" t="s">
        <v>420</v>
      </c>
      <c r="V8" s="380" t="s">
        <v>403</v>
      </c>
      <c r="W8" s="380" t="s">
        <v>418</v>
      </c>
      <c r="X8" s="381"/>
    </row>
    <row r="9">
      <c r="A9" s="380" t="s">
        <v>392</v>
      </c>
      <c r="B9" s="380" t="s">
        <v>421</v>
      </c>
      <c r="C9" s="380" t="s">
        <v>422</v>
      </c>
      <c r="D9" s="380" t="s">
        <v>423</v>
      </c>
      <c r="G9" s="380" t="s">
        <v>424</v>
      </c>
      <c r="H9" s="380" t="s">
        <v>421</v>
      </c>
      <c r="I9" s="380" t="s">
        <v>425</v>
      </c>
      <c r="J9" s="380" t="s">
        <v>426</v>
      </c>
      <c r="K9" s="381"/>
      <c r="L9" s="381"/>
      <c r="M9" s="380" t="s">
        <v>424</v>
      </c>
      <c r="N9" s="380" t="s">
        <v>421</v>
      </c>
      <c r="O9" s="380" t="s">
        <v>427</v>
      </c>
      <c r="P9" s="380" t="s">
        <v>426</v>
      </c>
      <c r="Q9" s="381"/>
      <c r="R9" s="381"/>
      <c r="S9" s="380" t="s">
        <v>424</v>
      </c>
      <c r="T9" s="380" t="s">
        <v>421</v>
      </c>
      <c r="U9" s="380" t="s">
        <v>383</v>
      </c>
      <c r="V9" s="380" t="s">
        <v>428</v>
      </c>
      <c r="W9" s="380" t="s">
        <v>426</v>
      </c>
      <c r="X9" s="381"/>
    </row>
    <row r="10">
      <c r="A10" s="380" t="s">
        <v>399</v>
      </c>
      <c r="B10" s="380" t="s">
        <v>430</v>
      </c>
      <c r="C10" s="380" t="s">
        <v>431</v>
      </c>
      <c r="D10" s="380" t="s">
        <v>432</v>
      </c>
      <c r="E10" s="381"/>
      <c r="F10" s="381"/>
      <c r="G10" s="380" t="s">
        <v>433</v>
      </c>
      <c r="H10" s="380" t="s">
        <v>430</v>
      </c>
      <c r="I10" s="380" t="s">
        <v>431</v>
      </c>
      <c r="J10" s="380" t="s">
        <v>432</v>
      </c>
      <c r="L10" s="381"/>
      <c r="M10" s="380" t="s">
        <v>433</v>
      </c>
      <c r="N10" s="380" t="s">
        <v>430</v>
      </c>
      <c r="O10" s="380" t="s">
        <v>431</v>
      </c>
      <c r="P10" s="380" t="s">
        <v>432</v>
      </c>
      <c r="R10" s="381"/>
      <c r="S10" s="380" t="s">
        <v>433</v>
      </c>
      <c r="T10" s="380" t="s">
        <v>430</v>
      </c>
      <c r="U10" s="380" t="s">
        <v>434</v>
      </c>
      <c r="V10" s="380" t="s">
        <v>417</v>
      </c>
      <c r="W10" s="380" t="s">
        <v>432</v>
      </c>
    </row>
    <row r="11">
      <c r="A11" s="380" t="s">
        <v>406</v>
      </c>
      <c r="B11" s="380" t="s">
        <v>435</v>
      </c>
      <c r="C11" s="380" t="s">
        <v>436</v>
      </c>
      <c r="D11" s="380" t="s">
        <v>437</v>
      </c>
      <c r="E11" s="381"/>
      <c r="F11" s="381"/>
      <c r="G11" s="380" t="s">
        <v>438</v>
      </c>
      <c r="H11" s="380" t="s">
        <v>436</v>
      </c>
      <c r="I11" s="380" t="s">
        <v>436</v>
      </c>
      <c r="J11" s="380" t="s">
        <v>437</v>
      </c>
      <c r="K11" s="381"/>
      <c r="L11" s="381"/>
      <c r="M11" s="380" t="s">
        <v>438</v>
      </c>
      <c r="N11" s="380" t="s">
        <v>439</v>
      </c>
      <c r="O11" s="380" t="s">
        <v>436</v>
      </c>
      <c r="P11" s="380" t="s">
        <v>437</v>
      </c>
      <c r="Q11" s="381"/>
      <c r="R11" s="381"/>
      <c r="S11" s="380" t="s">
        <v>438</v>
      </c>
      <c r="T11" s="380" t="s">
        <v>439</v>
      </c>
      <c r="U11" s="380" t="s">
        <v>440</v>
      </c>
      <c r="V11" s="380" t="s">
        <v>427</v>
      </c>
      <c r="W11" s="380" t="s">
        <v>437</v>
      </c>
      <c r="X11" s="381"/>
    </row>
    <row r="12">
      <c r="A12" s="380" t="s">
        <v>414</v>
      </c>
      <c r="B12" s="380" t="s">
        <v>436</v>
      </c>
      <c r="C12" s="380" t="s">
        <v>441</v>
      </c>
      <c r="D12" s="380" t="s">
        <v>442</v>
      </c>
      <c r="E12" s="381"/>
      <c r="F12" s="381"/>
      <c r="G12" s="380" t="s">
        <v>443</v>
      </c>
      <c r="H12" s="380" t="s">
        <v>441</v>
      </c>
      <c r="I12" s="380" t="s">
        <v>441</v>
      </c>
      <c r="J12" s="380" t="s">
        <v>442</v>
      </c>
      <c r="K12" s="381"/>
      <c r="L12" s="381"/>
      <c r="M12" s="380" t="s">
        <v>443</v>
      </c>
      <c r="N12" s="380" t="s">
        <v>444</v>
      </c>
      <c r="O12" s="380" t="s">
        <v>441</v>
      </c>
      <c r="P12" s="380" t="s">
        <v>442</v>
      </c>
      <c r="Q12" s="381"/>
      <c r="R12" s="381"/>
      <c r="S12" s="380" t="s">
        <v>443</v>
      </c>
      <c r="T12" s="380" t="s">
        <v>444</v>
      </c>
      <c r="U12" s="380" t="s">
        <v>392</v>
      </c>
      <c r="V12" s="380" t="s">
        <v>431</v>
      </c>
      <c r="W12" s="380" t="s">
        <v>442</v>
      </c>
      <c r="X12" s="381"/>
    </row>
    <row r="13">
      <c r="A13" s="380" t="s">
        <v>419</v>
      </c>
      <c r="B13" s="380" t="s">
        <v>441</v>
      </c>
      <c r="C13" s="380" t="s">
        <v>445</v>
      </c>
      <c r="D13" s="380" t="s">
        <v>446</v>
      </c>
      <c r="E13" s="381"/>
      <c r="F13" s="381"/>
      <c r="G13" s="380" t="s">
        <v>447</v>
      </c>
      <c r="H13" s="380" t="s">
        <v>445</v>
      </c>
      <c r="I13" s="380" t="s">
        <v>445</v>
      </c>
      <c r="J13" s="380" t="s">
        <v>446</v>
      </c>
      <c r="K13" s="381"/>
      <c r="L13" s="381"/>
      <c r="M13" s="380" t="s">
        <v>447</v>
      </c>
      <c r="N13" s="380" t="s">
        <v>448</v>
      </c>
      <c r="O13" s="380" t="s">
        <v>445</v>
      </c>
      <c r="P13" s="380" t="s">
        <v>446</v>
      </c>
      <c r="Q13" s="381"/>
      <c r="R13" s="381"/>
      <c r="S13" s="380" t="s">
        <v>447</v>
      </c>
      <c r="T13" s="380" t="s">
        <v>448</v>
      </c>
      <c r="U13" s="380" t="s">
        <v>449</v>
      </c>
      <c r="V13" s="380" t="s">
        <v>450</v>
      </c>
      <c r="W13" s="380" t="s">
        <v>446</v>
      </c>
      <c r="X13" s="381"/>
    </row>
    <row r="14">
      <c r="A14" s="380" t="s">
        <v>424</v>
      </c>
      <c r="B14" s="380" t="s">
        <v>445</v>
      </c>
      <c r="C14" s="380" t="s">
        <v>451</v>
      </c>
      <c r="D14" s="380" t="s">
        <v>452</v>
      </c>
      <c r="F14" s="381"/>
      <c r="G14" s="380" t="s">
        <v>454</v>
      </c>
      <c r="H14" s="380" t="s">
        <v>439</v>
      </c>
      <c r="I14" s="380" t="s">
        <v>450</v>
      </c>
      <c r="J14" s="380" t="s">
        <v>456</v>
      </c>
      <c r="M14" s="380" t="s">
        <v>454</v>
      </c>
      <c r="N14" s="380" t="s">
        <v>448</v>
      </c>
      <c r="O14" s="380" t="s">
        <v>450</v>
      </c>
      <c r="P14" s="380" t="s">
        <v>456</v>
      </c>
      <c r="R14" s="381"/>
      <c r="S14" s="380" t="s">
        <v>454</v>
      </c>
      <c r="T14" s="380" t="s">
        <v>448</v>
      </c>
      <c r="U14" s="380" t="s">
        <v>457</v>
      </c>
      <c r="V14" s="380" t="s">
        <v>458</v>
      </c>
      <c r="W14" s="380" t="s">
        <v>456</v>
      </c>
    </row>
    <row r="15">
      <c r="A15" s="380" t="s">
        <v>459</v>
      </c>
      <c r="B15" s="380" t="s">
        <v>439</v>
      </c>
      <c r="C15" s="380" t="s">
        <v>460</v>
      </c>
      <c r="D15" s="380" t="s">
        <v>461</v>
      </c>
      <c r="E15" s="381"/>
      <c r="F15" s="381"/>
      <c r="G15" s="380" t="s">
        <v>462</v>
      </c>
      <c r="H15" s="380" t="s">
        <v>444</v>
      </c>
      <c r="I15" s="380" t="s">
        <v>458</v>
      </c>
      <c r="J15" s="380" t="s">
        <v>452</v>
      </c>
      <c r="L15" s="381"/>
      <c r="M15" s="380" t="s">
        <v>462</v>
      </c>
      <c r="N15" s="380" t="s">
        <v>463</v>
      </c>
      <c r="O15" s="380" t="s">
        <v>458</v>
      </c>
      <c r="P15" s="380" t="s">
        <v>452</v>
      </c>
      <c r="R15" s="381"/>
      <c r="S15" s="380" t="s">
        <v>462</v>
      </c>
      <c r="T15" s="380" t="s">
        <v>463</v>
      </c>
      <c r="U15" s="380" t="s">
        <v>464</v>
      </c>
      <c r="W15" s="380" t="s">
        <v>465</v>
      </c>
      <c r="X15" s="381"/>
    </row>
    <row r="16">
      <c r="A16" s="380" t="s">
        <v>433</v>
      </c>
      <c r="B16" s="380" t="s">
        <v>444</v>
      </c>
      <c r="C16" s="381"/>
      <c r="D16" s="381"/>
      <c r="E16" s="381"/>
      <c r="F16" s="381"/>
      <c r="G16" s="380" t="s">
        <v>466</v>
      </c>
      <c r="H16" s="380" t="s">
        <v>448</v>
      </c>
      <c r="I16" s="380" t="s">
        <v>467</v>
      </c>
      <c r="J16" s="381"/>
      <c r="K16" s="381"/>
      <c r="L16" s="381"/>
      <c r="M16" s="380" t="s">
        <v>466</v>
      </c>
      <c r="N16" s="380" t="s">
        <v>468</v>
      </c>
      <c r="O16" s="380" t="s">
        <v>467</v>
      </c>
      <c r="Q16" s="381"/>
      <c r="R16" s="381"/>
      <c r="S16" s="380" t="s">
        <v>466</v>
      </c>
      <c r="T16" s="380" t="s">
        <v>468</v>
      </c>
      <c r="U16" s="380" t="s">
        <v>432</v>
      </c>
      <c r="W16" s="381"/>
      <c r="X16" s="381"/>
    </row>
    <row r="17">
      <c r="A17" s="380" t="s">
        <v>438</v>
      </c>
      <c r="B17" s="380" t="s">
        <v>448</v>
      </c>
      <c r="C17" s="381"/>
      <c r="D17" s="381"/>
      <c r="E17" s="381"/>
      <c r="F17" s="381"/>
      <c r="G17" s="380" t="s">
        <v>469</v>
      </c>
      <c r="H17" s="380" t="s">
        <v>448</v>
      </c>
      <c r="I17" s="380" t="s">
        <v>451</v>
      </c>
      <c r="J17" s="381"/>
      <c r="K17" s="381"/>
      <c r="L17" s="381"/>
      <c r="M17" s="380" t="s">
        <v>469</v>
      </c>
      <c r="N17" s="380" t="s">
        <v>470</v>
      </c>
      <c r="O17" s="380" t="s">
        <v>451</v>
      </c>
      <c r="P17" s="381"/>
      <c r="Q17" s="381"/>
      <c r="R17" s="381"/>
      <c r="S17" s="380" t="s">
        <v>469</v>
      </c>
      <c r="T17" s="380" t="s">
        <v>470</v>
      </c>
      <c r="U17" s="380" t="s">
        <v>471</v>
      </c>
      <c r="V17" s="381"/>
      <c r="W17" s="381"/>
      <c r="X17" s="381"/>
    </row>
    <row r="18">
      <c r="A18" s="380" t="s">
        <v>443</v>
      </c>
      <c r="B18" s="380" t="s">
        <v>463</v>
      </c>
      <c r="C18" s="381"/>
      <c r="D18" s="381"/>
      <c r="E18" s="381"/>
      <c r="F18" s="381"/>
      <c r="G18" s="380" t="s">
        <v>472</v>
      </c>
      <c r="H18" s="380" t="s">
        <v>463</v>
      </c>
      <c r="I18" s="381"/>
      <c r="J18" s="381"/>
      <c r="K18" s="381"/>
      <c r="L18" s="381"/>
      <c r="M18" s="380" t="s">
        <v>472</v>
      </c>
      <c r="N18" s="380" t="s">
        <v>450</v>
      </c>
      <c r="P18" s="381"/>
      <c r="Q18" s="381"/>
      <c r="R18" s="381"/>
      <c r="S18" s="380" t="s">
        <v>472</v>
      </c>
      <c r="T18" s="380" t="s">
        <v>450</v>
      </c>
      <c r="U18" s="380" t="s">
        <v>473</v>
      </c>
      <c r="W18" s="381"/>
      <c r="X18" s="381"/>
    </row>
    <row r="19">
      <c r="A19" s="380" t="s">
        <v>447</v>
      </c>
      <c r="B19" s="380" t="s">
        <v>468</v>
      </c>
      <c r="C19" s="381"/>
      <c r="D19" s="381"/>
      <c r="E19" s="381"/>
      <c r="F19" s="381"/>
      <c r="G19" s="380" t="s">
        <v>474</v>
      </c>
      <c r="H19" s="380" t="s">
        <v>468</v>
      </c>
      <c r="I19" s="381"/>
      <c r="J19" s="381"/>
      <c r="K19" s="381"/>
      <c r="L19" s="381"/>
      <c r="M19" s="380" t="s">
        <v>474</v>
      </c>
      <c r="N19" s="380" t="s">
        <v>475</v>
      </c>
      <c r="P19" s="381"/>
      <c r="Q19" s="381"/>
      <c r="R19" s="381"/>
      <c r="S19" s="380" t="s">
        <v>474</v>
      </c>
      <c r="T19" s="380" t="s">
        <v>475</v>
      </c>
      <c r="U19" s="380" t="s">
        <v>476</v>
      </c>
      <c r="W19" s="381"/>
      <c r="X19" s="381"/>
    </row>
    <row r="20">
      <c r="A20" s="380" t="s">
        <v>454</v>
      </c>
      <c r="B20" s="380" t="s">
        <v>470</v>
      </c>
      <c r="C20" s="381"/>
      <c r="D20" s="381"/>
      <c r="E20" s="381"/>
      <c r="F20" s="381"/>
      <c r="G20" s="380" t="s">
        <v>477</v>
      </c>
      <c r="H20" s="380" t="s">
        <v>470</v>
      </c>
      <c r="I20" s="381"/>
      <c r="J20" s="381"/>
      <c r="K20" s="381"/>
      <c r="L20" s="381"/>
      <c r="M20" s="380" t="s">
        <v>477</v>
      </c>
      <c r="N20" s="380" t="s">
        <v>478</v>
      </c>
      <c r="P20" s="381"/>
      <c r="Q20" s="381"/>
      <c r="R20" s="381"/>
      <c r="S20" s="380" t="s">
        <v>477</v>
      </c>
      <c r="T20" s="380" t="s">
        <v>478</v>
      </c>
      <c r="U20" s="380" t="s">
        <v>479</v>
      </c>
      <c r="W20" s="381"/>
      <c r="X20" s="381"/>
    </row>
    <row r="21">
      <c r="A21" s="380" t="s">
        <v>462</v>
      </c>
      <c r="B21" s="380" t="s">
        <v>450</v>
      </c>
      <c r="C21" s="381"/>
      <c r="D21" s="381"/>
      <c r="E21" s="381"/>
      <c r="F21" s="381"/>
      <c r="G21" s="380" t="s">
        <v>480</v>
      </c>
      <c r="H21" s="380" t="s">
        <v>450</v>
      </c>
      <c r="I21" s="381"/>
      <c r="J21" s="381"/>
      <c r="K21" s="381"/>
      <c r="L21" s="381"/>
      <c r="M21" s="380" t="s">
        <v>480</v>
      </c>
      <c r="N21" s="380" t="s">
        <v>481</v>
      </c>
      <c r="O21" s="381"/>
      <c r="P21" s="381"/>
      <c r="Q21" s="381"/>
      <c r="R21" s="381"/>
      <c r="S21" s="380" t="s">
        <v>480</v>
      </c>
      <c r="T21" s="380" t="s">
        <v>481</v>
      </c>
      <c r="U21" s="380" t="s">
        <v>482</v>
      </c>
      <c r="W21" s="381"/>
      <c r="X21" s="381"/>
    </row>
    <row r="22">
      <c r="A22" s="380" t="s">
        <v>466</v>
      </c>
      <c r="B22" s="380" t="s">
        <v>475</v>
      </c>
      <c r="C22" s="381"/>
      <c r="D22" s="381"/>
      <c r="E22" s="381"/>
      <c r="F22" s="381"/>
      <c r="G22" s="380" t="s">
        <v>480</v>
      </c>
      <c r="H22" s="380" t="s">
        <v>475</v>
      </c>
      <c r="I22" s="381"/>
      <c r="J22" s="381"/>
      <c r="K22" s="381"/>
      <c r="L22" s="381"/>
      <c r="M22" s="380" t="s">
        <v>480</v>
      </c>
      <c r="N22" s="380" t="s">
        <v>483</v>
      </c>
      <c r="Q22" s="381"/>
      <c r="R22" s="381"/>
      <c r="S22" s="380" t="s">
        <v>480</v>
      </c>
      <c r="T22" s="380" t="s">
        <v>483</v>
      </c>
      <c r="U22" s="380" t="s">
        <v>484</v>
      </c>
      <c r="V22" s="381"/>
      <c r="W22" s="381"/>
      <c r="X22" s="381"/>
    </row>
    <row r="23">
      <c r="A23" s="380" t="s">
        <v>469</v>
      </c>
      <c r="B23" s="380" t="s">
        <v>478</v>
      </c>
      <c r="C23" s="381"/>
      <c r="D23" s="381"/>
      <c r="E23" s="381"/>
      <c r="F23" s="381"/>
      <c r="G23" s="380" t="s">
        <v>485</v>
      </c>
      <c r="H23" s="380" t="s">
        <v>478</v>
      </c>
      <c r="I23" s="381"/>
      <c r="J23" s="381"/>
      <c r="K23" s="381"/>
      <c r="L23" s="381"/>
      <c r="M23" s="380" t="s">
        <v>485</v>
      </c>
      <c r="N23" s="380" t="s">
        <v>486</v>
      </c>
      <c r="P23" s="381"/>
      <c r="Q23" s="381"/>
      <c r="R23" s="381"/>
      <c r="S23" s="380" t="s">
        <v>485</v>
      </c>
      <c r="T23" s="380" t="s">
        <v>486</v>
      </c>
      <c r="W23" s="381"/>
      <c r="X23" s="381"/>
    </row>
    <row r="24">
      <c r="A24" s="380" t="s">
        <v>472</v>
      </c>
      <c r="B24" s="380" t="s">
        <v>481</v>
      </c>
      <c r="C24" s="381"/>
      <c r="D24" s="381"/>
      <c r="E24" s="381"/>
      <c r="F24" s="381"/>
      <c r="G24" s="380" t="s">
        <v>487</v>
      </c>
      <c r="H24" s="380" t="s">
        <v>481</v>
      </c>
      <c r="I24" s="381"/>
      <c r="J24" s="381"/>
      <c r="K24" s="381"/>
      <c r="L24" s="381"/>
      <c r="M24" s="380" t="s">
        <v>487</v>
      </c>
      <c r="N24" s="380" t="s">
        <v>488</v>
      </c>
      <c r="O24" s="381"/>
      <c r="P24" s="381"/>
      <c r="Q24" s="381"/>
      <c r="R24" s="381"/>
      <c r="S24" s="380" t="s">
        <v>487</v>
      </c>
      <c r="T24" s="380" t="s">
        <v>488</v>
      </c>
      <c r="U24" s="381"/>
      <c r="V24" s="381"/>
      <c r="W24" s="381"/>
      <c r="X24" s="381"/>
    </row>
    <row r="25">
      <c r="A25" s="380" t="s">
        <v>489</v>
      </c>
      <c r="B25" s="380" t="s">
        <v>483</v>
      </c>
      <c r="D25" s="381"/>
      <c r="E25" s="381"/>
      <c r="F25" s="381"/>
      <c r="G25" s="380" t="s">
        <v>490</v>
      </c>
      <c r="H25" s="380" t="s">
        <v>483</v>
      </c>
      <c r="J25" s="381"/>
      <c r="K25" s="381"/>
      <c r="L25" s="381"/>
      <c r="M25" s="380" t="s">
        <v>490</v>
      </c>
      <c r="N25" s="380" t="s">
        <v>491</v>
      </c>
      <c r="O25" s="381"/>
      <c r="P25" s="381"/>
      <c r="Q25" s="381"/>
      <c r="R25" s="381"/>
      <c r="S25" s="380" t="s">
        <v>490</v>
      </c>
      <c r="T25" s="380" t="s">
        <v>491</v>
      </c>
      <c r="U25" s="381"/>
      <c r="V25" s="381"/>
      <c r="W25" s="381"/>
      <c r="X25" s="381"/>
    </row>
    <row r="26">
      <c r="A26" s="380" t="s">
        <v>474</v>
      </c>
      <c r="B26" s="380" t="s">
        <v>486</v>
      </c>
      <c r="C26" s="381"/>
      <c r="D26" s="381"/>
      <c r="E26" s="381"/>
      <c r="F26" s="381"/>
      <c r="G26" s="380" t="s">
        <v>492</v>
      </c>
      <c r="H26" s="380" t="s">
        <v>486</v>
      </c>
      <c r="J26" s="381"/>
      <c r="K26" s="381"/>
      <c r="L26" s="381"/>
      <c r="M26" s="380" t="s">
        <v>492</v>
      </c>
      <c r="N26" s="380" t="s">
        <v>493</v>
      </c>
      <c r="P26" s="381"/>
      <c r="Q26" s="381"/>
      <c r="R26" s="381"/>
      <c r="S26" s="380" t="s">
        <v>492</v>
      </c>
      <c r="T26" s="380" t="s">
        <v>493</v>
      </c>
      <c r="V26" s="381"/>
      <c r="W26" s="381"/>
      <c r="X26" s="381"/>
    </row>
    <row r="27">
      <c r="A27" s="380" t="s">
        <v>477</v>
      </c>
      <c r="B27" s="380" t="s">
        <v>488</v>
      </c>
      <c r="C27" s="381"/>
      <c r="D27" s="381"/>
      <c r="E27" s="381"/>
      <c r="F27" s="381"/>
      <c r="G27" s="380" t="s">
        <v>494</v>
      </c>
      <c r="H27" s="380" t="s">
        <v>488</v>
      </c>
      <c r="I27" s="381"/>
      <c r="J27" s="381"/>
      <c r="K27" s="381"/>
      <c r="L27" s="381"/>
      <c r="M27" s="380" t="s">
        <v>494</v>
      </c>
      <c r="N27" s="380" t="s">
        <v>495</v>
      </c>
      <c r="O27" s="381"/>
      <c r="P27" s="381"/>
      <c r="Q27" s="381"/>
      <c r="R27" s="381"/>
      <c r="S27" s="380" t="s">
        <v>494</v>
      </c>
      <c r="T27" s="380" t="s">
        <v>495</v>
      </c>
      <c r="U27" s="381"/>
      <c r="V27" s="381"/>
      <c r="W27" s="381"/>
      <c r="X27" s="381"/>
    </row>
    <row r="28">
      <c r="A28" s="380" t="s">
        <v>480</v>
      </c>
      <c r="B28" s="380" t="s">
        <v>491</v>
      </c>
      <c r="C28" s="381"/>
      <c r="D28" s="381"/>
      <c r="E28" s="381"/>
      <c r="F28" s="381"/>
      <c r="G28" s="380" t="s">
        <v>458</v>
      </c>
      <c r="H28" s="380" t="s">
        <v>491</v>
      </c>
      <c r="I28" s="381"/>
      <c r="J28" s="381"/>
      <c r="K28" s="381"/>
      <c r="L28" s="381"/>
      <c r="M28" s="380" t="s">
        <v>458</v>
      </c>
      <c r="N28" s="380" t="s">
        <v>496</v>
      </c>
      <c r="O28" s="381"/>
      <c r="P28" s="381"/>
      <c r="Q28" s="381"/>
      <c r="R28" s="381"/>
      <c r="S28" s="380" t="s">
        <v>458</v>
      </c>
      <c r="T28" s="380" t="s">
        <v>496</v>
      </c>
      <c r="U28" s="381"/>
      <c r="V28" s="381"/>
      <c r="W28" s="381"/>
      <c r="X28" s="381"/>
    </row>
    <row r="29">
      <c r="A29" s="380" t="s">
        <v>480</v>
      </c>
      <c r="B29" s="380" t="s">
        <v>493</v>
      </c>
      <c r="C29" s="381"/>
      <c r="D29" s="381"/>
      <c r="E29" s="381"/>
      <c r="F29" s="381"/>
      <c r="G29" s="380" t="s">
        <v>497</v>
      </c>
      <c r="H29" s="380" t="s">
        <v>493</v>
      </c>
      <c r="I29" s="381"/>
      <c r="J29" s="381"/>
      <c r="K29" s="381"/>
      <c r="L29" s="381"/>
      <c r="M29" s="380" t="s">
        <v>497</v>
      </c>
      <c r="N29" s="380" t="s">
        <v>498</v>
      </c>
      <c r="O29" s="381"/>
      <c r="P29" s="381"/>
      <c r="Q29" s="381"/>
      <c r="R29" s="381"/>
      <c r="S29" s="380" t="s">
        <v>497</v>
      </c>
      <c r="T29" s="380" t="s">
        <v>498</v>
      </c>
      <c r="V29" s="381"/>
      <c r="W29" s="381"/>
      <c r="X29" s="381"/>
    </row>
    <row r="30">
      <c r="A30" s="380" t="s">
        <v>485</v>
      </c>
      <c r="B30" s="380" t="s">
        <v>495</v>
      </c>
      <c r="C30" s="381"/>
      <c r="D30" s="381"/>
      <c r="E30" s="381"/>
      <c r="F30" s="381"/>
      <c r="G30" s="380" t="s">
        <v>499</v>
      </c>
      <c r="H30" s="380" t="s">
        <v>495</v>
      </c>
      <c r="I30" s="381"/>
      <c r="J30" s="381"/>
      <c r="K30" s="381"/>
      <c r="L30" s="381"/>
      <c r="M30" s="380" t="s">
        <v>499</v>
      </c>
      <c r="N30" s="380" t="s">
        <v>500</v>
      </c>
      <c r="O30" s="381"/>
      <c r="P30" s="381"/>
      <c r="Q30" s="381"/>
      <c r="R30" s="381"/>
      <c r="S30" s="380" t="s">
        <v>499</v>
      </c>
      <c r="T30" s="380" t="s">
        <v>500</v>
      </c>
      <c r="U30" s="381"/>
      <c r="V30" s="381"/>
      <c r="W30" s="381"/>
      <c r="X30" s="381"/>
    </row>
    <row r="31">
      <c r="A31" s="380" t="s">
        <v>487</v>
      </c>
      <c r="B31" s="380" t="s">
        <v>496</v>
      </c>
      <c r="C31" s="381"/>
      <c r="D31" s="381"/>
      <c r="E31" s="381"/>
      <c r="F31" s="381"/>
      <c r="G31" s="380" t="s">
        <v>501</v>
      </c>
      <c r="H31" s="380" t="s">
        <v>496</v>
      </c>
      <c r="I31" s="381"/>
      <c r="J31" s="381"/>
      <c r="K31" s="381"/>
      <c r="L31" s="381"/>
      <c r="M31" s="380" t="s">
        <v>501</v>
      </c>
      <c r="N31" s="380" t="s">
        <v>502</v>
      </c>
      <c r="O31" s="381"/>
      <c r="P31" s="381"/>
      <c r="Q31" s="381"/>
      <c r="R31" s="381"/>
      <c r="S31" s="380" t="s">
        <v>501</v>
      </c>
      <c r="T31" s="380" t="s">
        <v>502</v>
      </c>
      <c r="V31" s="381"/>
      <c r="W31" s="381"/>
      <c r="X31" s="381"/>
    </row>
    <row r="32">
      <c r="A32" s="380" t="s">
        <v>490</v>
      </c>
      <c r="B32" s="380" t="s">
        <v>498</v>
      </c>
      <c r="C32" s="381"/>
      <c r="D32" s="381"/>
      <c r="E32" s="381"/>
      <c r="F32" s="381"/>
      <c r="G32" s="380" t="s">
        <v>503</v>
      </c>
      <c r="H32" s="380" t="s">
        <v>498</v>
      </c>
      <c r="I32" s="381"/>
      <c r="J32" s="381"/>
      <c r="K32" s="381"/>
      <c r="L32" s="381"/>
      <c r="M32" s="380" t="s">
        <v>503</v>
      </c>
      <c r="N32" s="380" t="s">
        <v>504</v>
      </c>
      <c r="O32" s="381"/>
      <c r="P32" s="381"/>
      <c r="Q32" s="381"/>
      <c r="R32" s="381"/>
      <c r="S32" s="380" t="s">
        <v>503</v>
      </c>
      <c r="T32" s="380" t="s">
        <v>504</v>
      </c>
      <c r="U32" s="381"/>
      <c r="V32" s="381"/>
      <c r="W32" s="381"/>
      <c r="X32" s="381"/>
    </row>
    <row r="33">
      <c r="A33" s="380" t="s">
        <v>492</v>
      </c>
      <c r="B33" s="380" t="s">
        <v>500</v>
      </c>
      <c r="C33" s="381"/>
      <c r="D33" s="381"/>
      <c r="E33" s="381"/>
      <c r="F33" s="381"/>
      <c r="G33" s="380" t="s">
        <v>505</v>
      </c>
      <c r="H33" s="380" t="s">
        <v>500</v>
      </c>
      <c r="I33" s="381"/>
      <c r="J33" s="381"/>
      <c r="K33" s="381"/>
      <c r="L33" s="381"/>
      <c r="M33" s="380" t="s">
        <v>505</v>
      </c>
      <c r="N33" s="380" t="s">
        <v>506</v>
      </c>
      <c r="P33" s="381"/>
      <c r="Q33" s="381"/>
      <c r="R33" s="381"/>
      <c r="S33" s="380" t="s">
        <v>505</v>
      </c>
      <c r="T33" s="380" t="s">
        <v>506</v>
      </c>
      <c r="V33" s="381"/>
      <c r="W33" s="381"/>
      <c r="X33" s="381"/>
    </row>
    <row r="34">
      <c r="A34" s="380" t="s">
        <v>494</v>
      </c>
      <c r="B34" s="380" t="s">
        <v>502</v>
      </c>
      <c r="C34" s="381"/>
      <c r="D34" s="381"/>
      <c r="E34" s="381"/>
      <c r="F34" s="381"/>
      <c r="G34" s="380" t="s">
        <v>507</v>
      </c>
      <c r="H34" s="380" t="s">
        <v>502</v>
      </c>
      <c r="I34" s="381"/>
      <c r="J34" s="381"/>
      <c r="K34" s="381"/>
      <c r="L34" s="381"/>
      <c r="M34" s="380" t="s">
        <v>507</v>
      </c>
      <c r="N34" s="380" t="s">
        <v>508</v>
      </c>
      <c r="Q34" s="381"/>
      <c r="R34" s="381"/>
      <c r="S34" s="380" t="s">
        <v>507</v>
      </c>
      <c r="T34" s="380" t="s">
        <v>508</v>
      </c>
      <c r="W34" s="381"/>
      <c r="X34" s="381"/>
    </row>
    <row r="35">
      <c r="A35" s="380" t="s">
        <v>509</v>
      </c>
      <c r="B35" s="380" t="s">
        <v>504</v>
      </c>
      <c r="C35" s="381"/>
      <c r="D35" s="381"/>
      <c r="E35" s="381"/>
      <c r="F35" s="381"/>
      <c r="G35" s="380" t="s">
        <v>510</v>
      </c>
      <c r="H35" s="380" t="s">
        <v>504</v>
      </c>
      <c r="I35" s="381"/>
      <c r="J35" s="381"/>
      <c r="K35" s="381"/>
      <c r="L35" s="381"/>
      <c r="M35" s="380" t="s">
        <v>510</v>
      </c>
      <c r="N35" s="380" t="s">
        <v>511</v>
      </c>
      <c r="O35" s="381"/>
      <c r="P35" s="381"/>
      <c r="Q35" s="381"/>
      <c r="R35" s="381"/>
      <c r="S35" s="380" t="s">
        <v>510</v>
      </c>
      <c r="T35" s="380" t="s">
        <v>511</v>
      </c>
      <c r="U35" s="381"/>
      <c r="V35" s="381"/>
      <c r="W35" s="381"/>
      <c r="X35" s="381"/>
    </row>
    <row r="36">
      <c r="A36" s="380" t="s">
        <v>512</v>
      </c>
      <c r="B36" s="380" t="s">
        <v>506</v>
      </c>
      <c r="C36" s="381"/>
      <c r="D36" s="381"/>
      <c r="E36" s="381"/>
      <c r="F36" s="381"/>
      <c r="G36" s="380" t="s">
        <v>513</v>
      </c>
      <c r="H36" s="380" t="s">
        <v>506</v>
      </c>
      <c r="I36" s="381"/>
      <c r="J36" s="381"/>
      <c r="K36" s="381"/>
      <c r="L36" s="381"/>
      <c r="M36" s="380" t="s">
        <v>513</v>
      </c>
      <c r="N36" s="380" t="s">
        <v>514</v>
      </c>
      <c r="O36" s="381"/>
      <c r="P36" s="381"/>
      <c r="Q36" s="381"/>
      <c r="R36" s="381"/>
      <c r="S36" s="380" t="s">
        <v>513</v>
      </c>
      <c r="T36" s="380" t="s">
        <v>514</v>
      </c>
      <c r="U36" s="381"/>
      <c r="V36" s="381"/>
      <c r="W36" s="381"/>
      <c r="X36" s="381"/>
    </row>
    <row r="37">
      <c r="A37" s="380" t="s">
        <v>499</v>
      </c>
      <c r="B37" s="380" t="s">
        <v>508</v>
      </c>
      <c r="D37" s="381"/>
      <c r="E37" s="381"/>
      <c r="F37" s="381"/>
      <c r="G37" s="380" t="s">
        <v>515</v>
      </c>
      <c r="H37" s="380" t="s">
        <v>508</v>
      </c>
      <c r="J37" s="381"/>
      <c r="K37" s="381"/>
      <c r="L37" s="381"/>
      <c r="M37" s="380" t="s">
        <v>515</v>
      </c>
      <c r="N37" s="380" t="s">
        <v>393</v>
      </c>
      <c r="O37" s="381"/>
      <c r="P37" s="381"/>
      <c r="Q37" s="381"/>
      <c r="R37" s="381"/>
      <c r="S37" s="380" t="s">
        <v>515</v>
      </c>
      <c r="T37" s="380" t="s">
        <v>393</v>
      </c>
      <c r="U37" s="381"/>
      <c r="V37" s="381"/>
      <c r="W37" s="381"/>
      <c r="X37" s="381"/>
    </row>
    <row r="38">
      <c r="A38" s="380" t="s">
        <v>501</v>
      </c>
      <c r="B38" s="380" t="s">
        <v>511</v>
      </c>
      <c r="C38" s="381"/>
      <c r="D38" s="381"/>
      <c r="E38" s="381"/>
      <c r="F38" s="381"/>
      <c r="G38" s="380" t="s">
        <v>454</v>
      </c>
      <c r="H38" s="380" t="s">
        <v>511</v>
      </c>
      <c r="I38" s="381"/>
      <c r="J38" s="381"/>
      <c r="K38" s="381"/>
      <c r="L38" s="381"/>
      <c r="M38" s="380" t="s">
        <v>454</v>
      </c>
      <c r="N38" s="380" t="s">
        <v>400</v>
      </c>
      <c r="O38" s="381"/>
      <c r="P38" s="381"/>
      <c r="Q38" s="381"/>
      <c r="R38" s="381"/>
      <c r="S38" s="380" t="s">
        <v>454</v>
      </c>
      <c r="T38" s="380" t="s">
        <v>400</v>
      </c>
      <c r="U38" s="381"/>
      <c r="V38" s="381"/>
      <c r="W38" s="381"/>
      <c r="X38" s="381"/>
    </row>
    <row r="39">
      <c r="A39" s="380" t="s">
        <v>503</v>
      </c>
      <c r="B39" s="380" t="s">
        <v>514</v>
      </c>
      <c r="C39" s="381"/>
      <c r="D39" s="381"/>
      <c r="E39" s="381"/>
      <c r="F39" s="381"/>
      <c r="G39" s="380" t="s">
        <v>516</v>
      </c>
      <c r="H39" s="380" t="s">
        <v>514</v>
      </c>
      <c r="I39" s="381"/>
      <c r="J39" s="381"/>
      <c r="K39" s="381"/>
      <c r="L39" s="381"/>
      <c r="M39" s="380" t="s">
        <v>516</v>
      </c>
      <c r="N39" s="380" t="s">
        <v>407</v>
      </c>
      <c r="O39" s="381"/>
      <c r="P39" s="381"/>
      <c r="Q39" s="381"/>
      <c r="R39" s="381"/>
      <c r="S39" s="380" t="s">
        <v>516</v>
      </c>
      <c r="T39" s="380" t="s">
        <v>407</v>
      </c>
      <c r="U39" s="381"/>
      <c r="V39" s="381"/>
      <c r="W39" s="381"/>
      <c r="X39" s="381"/>
    </row>
    <row r="40">
      <c r="A40" s="380" t="s">
        <v>505</v>
      </c>
      <c r="B40" s="380" t="s">
        <v>393</v>
      </c>
      <c r="C40" s="381"/>
      <c r="D40" s="381"/>
      <c r="E40" s="381"/>
      <c r="F40" s="381"/>
      <c r="G40" s="380" t="s">
        <v>518</v>
      </c>
      <c r="H40" s="380" t="s">
        <v>393</v>
      </c>
      <c r="I40" s="381"/>
      <c r="J40" s="381"/>
      <c r="K40" s="381"/>
      <c r="L40" s="381"/>
      <c r="M40" s="380" t="s">
        <v>518</v>
      </c>
      <c r="N40" s="380" t="s">
        <v>415</v>
      </c>
      <c r="O40" s="381"/>
      <c r="P40" s="381"/>
      <c r="Q40" s="381"/>
      <c r="R40" s="381"/>
      <c r="S40" s="380" t="s">
        <v>518</v>
      </c>
      <c r="T40" s="380" t="s">
        <v>415</v>
      </c>
      <c r="U40" s="381"/>
      <c r="V40" s="381"/>
      <c r="W40" s="381"/>
      <c r="X40" s="381"/>
    </row>
    <row r="41">
      <c r="A41" s="380" t="s">
        <v>507</v>
      </c>
      <c r="B41" s="380" t="s">
        <v>400</v>
      </c>
      <c r="C41" s="381"/>
      <c r="D41" s="381"/>
      <c r="E41" s="381"/>
      <c r="F41" s="381"/>
      <c r="G41" s="380" t="s">
        <v>519</v>
      </c>
      <c r="H41" s="380" t="s">
        <v>400</v>
      </c>
      <c r="I41" s="381"/>
      <c r="J41" s="381"/>
      <c r="K41" s="381"/>
      <c r="L41" s="381"/>
      <c r="M41" s="380" t="s">
        <v>519</v>
      </c>
      <c r="N41" s="380" t="s">
        <v>420</v>
      </c>
      <c r="O41" s="381"/>
      <c r="P41" s="381"/>
      <c r="Q41" s="381"/>
      <c r="R41" s="381"/>
      <c r="S41" s="380" t="s">
        <v>519</v>
      </c>
      <c r="T41" s="380" t="s">
        <v>420</v>
      </c>
      <c r="U41" s="381"/>
      <c r="V41" s="381"/>
      <c r="W41" s="381"/>
      <c r="X41" s="381"/>
    </row>
    <row r="42">
      <c r="A42" s="380" t="s">
        <v>510</v>
      </c>
      <c r="B42" s="380" t="s">
        <v>407</v>
      </c>
      <c r="C42" s="381"/>
      <c r="D42" s="381"/>
      <c r="E42" s="381"/>
      <c r="F42" s="381"/>
      <c r="G42" s="380" t="s">
        <v>520</v>
      </c>
      <c r="H42" s="380" t="s">
        <v>407</v>
      </c>
      <c r="I42" s="381"/>
      <c r="J42" s="381"/>
      <c r="K42" s="381"/>
      <c r="L42" s="381"/>
      <c r="M42" s="380" t="s">
        <v>520</v>
      </c>
      <c r="N42" s="380" t="s">
        <v>521</v>
      </c>
      <c r="P42" s="381"/>
      <c r="Q42" s="381"/>
      <c r="R42" s="381"/>
      <c r="S42" s="380" t="s">
        <v>520</v>
      </c>
      <c r="T42" s="380" t="s">
        <v>521</v>
      </c>
      <c r="V42" s="381"/>
      <c r="W42" s="381"/>
      <c r="X42" s="381"/>
    </row>
    <row r="43">
      <c r="A43" s="380" t="s">
        <v>513</v>
      </c>
      <c r="B43" s="380" t="s">
        <v>415</v>
      </c>
      <c r="C43" s="381"/>
      <c r="D43" s="381"/>
      <c r="E43" s="381"/>
      <c r="F43" s="381"/>
      <c r="G43" s="380" t="s">
        <v>522</v>
      </c>
      <c r="H43" s="380" t="s">
        <v>415</v>
      </c>
      <c r="I43" s="381"/>
      <c r="J43" s="381"/>
      <c r="K43" s="381"/>
      <c r="L43" s="381"/>
      <c r="M43" s="380" t="s">
        <v>522</v>
      </c>
      <c r="N43" s="380" t="s">
        <v>484</v>
      </c>
      <c r="O43" s="381"/>
      <c r="P43" s="381"/>
      <c r="Q43" s="381"/>
      <c r="R43" s="381"/>
      <c r="S43" s="380" t="s">
        <v>522</v>
      </c>
      <c r="T43" s="380" t="s">
        <v>484</v>
      </c>
      <c r="U43" s="381"/>
      <c r="V43" s="381"/>
      <c r="W43" s="381"/>
      <c r="X43" s="381"/>
    </row>
    <row r="44">
      <c r="A44" s="380" t="s">
        <v>515</v>
      </c>
      <c r="B44" s="380" t="s">
        <v>420</v>
      </c>
      <c r="C44" s="381"/>
      <c r="D44" s="381"/>
      <c r="E44" s="381"/>
      <c r="F44" s="381"/>
      <c r="G44" s="380" t="s">
        <v>524</v>
      </c>
      <c r="H44" s="380" t="s">
        <v>420</v>
      </c>
      <c r="I44" s="381"/>
      <c r="J44" s="381"/>
      <c r="K44" s="381"/>
      <c r="L44" s="381"/>
      <c r="M44" s="380" t="s">
        <v>524</v>
      </c>
      <c r="O44" s="381"/>
      <c r="P44" s="381"/>
      <c r="Q44" s="381"/>
      <c r="R44" s="381"/>
      <c r="S44" s="380" t="s">
        <v>524</v>
      </c>
      <c r="U44" s="381"/>
      <c r="V44" s="381"/>
      <c r="W44" s="381"/>
      <c r="X44" s="381"/>
    </row>
    <row r="45">
      <c r="A45" s="380" t="s">
        <v>516</v>
      </c>
      <c r="B45" s="380" t="s">
        <v>521</v>
      </c>
      <c r="C45" s="381"/>
      <c r="D45" s="381"/>
      <c r="E45" s="381"/>
      <c r="F45" s="381"/>
      <c r="G45" s="380" t="s">
        <v>525</v>
      </c>
      <c r="H45" s="380" t="s">
        <v>521</v>
      </c>
      <c r="I45" s="381"/>
      <c r="J45" s="381"/>
      <c r="K45" s="381"/>
      <c r="L45" s="381"/>
      <c r="M45" s="380" t="s">
        <v>525</v>
      </c>
      <c r="O45" s="381"/>
      <c r="P45" s="381"/>
      <c r="Q45" s="381"/>
      <c r="R45" s="381"/>
      <c r="S45" s="380" t="s">
        <v>525</v>
      </c>
      <c r="U45" s="381"/>
      <c r="V45" s="381"/>
      <c r="W45" s="381"/>
      <c r="X45" s="381"/>
    </row>
    <row r="46">
      <c r="A46" s="380" t="s">
        <v>518</v>
      </c>
      <c r="B46" s="380" t="s">
        <v>526</v>
      </c>
      <c r="D46" s="381"/>
      <c r="E46" s="381"/>
      <c r="F46" s="381"/>
      <c r="G46" s="380" t="s">
        <v>527</v>
      </c>
      <c r="H46" s="380" t="s">
        <v>484</v>
      </c>
      <c r="I46" s="381"/>
      <c r="J46" s="381"/>
      <c r="K46" s="381"/>
      <c r="L46" s="381"/>
      <c r="M46" s="380" t="s">
        <v>527</v>
      </c>
      <c r="N46" s="381"/>
      <c r="O46" s="381"/>
      <c r="P46" s="381"/>
      <c r="Q46" s="381"/>
      <c r="R46" s="381"/>
      <c r="S46" s="380" t="s">
        <v>527</v>
      </c>
      <c r="T46" s="381"/>
      <c r="U46" s="381"/>
      <c r="V46" s="381"/>
      <c r="W46" s="381"/>
      <c r="X46" s="381"/>
    </row>
    <row r="47">
      <c r="A47" s="380" t="s">
        <v>519</v>
      </c>
      <c r="B47" s="381"/>
      <c r="C47" s="381"/>
      <c r="D47" s="381"/>
      <c r="E47" s="381"/>
      <c r="F47" s="381"/>
      <c r="G47" s="380" t="s">
        <v>528</v>
      </c>
      <c r="I47" s="381"/>
      <c r="J47" s="381"/>
      <c r="K47" s="381"/>
      <c r="L47" s="381"/>
      <c r="M47" s="380" t="s">
        <v>528</v>
      </c>
      <c r="P47" s="381"/>
      <c r="Q47" s="381"/>
      <c r="R47" s="381"/>
      <c r="S47" s="380" t="s">
        <v>528</v>
      </c>
      <c r="V47" s="381"/>
      <c r="W47" s="381"/>
      <c r="X47" s="381"/>
    </row>
    <row r="48">
      <c r="A48" s="380" t="s">
        <v>520</v>
      </c>
      <c r="B48" s="381"/>
      <c r="C48" s="381"/>
      <c r="D48" s="381"/>
      <c r="E48" s="381"/>
      <c r="F48" s="381"/>
      <c r="G48" s="380" t="s">
        <v>529</v>
      </c>
      <c r="H48" s="381"/>
      <c r="I48" s="381"/>
      <c r="J48" s="381"/>
      <c r="K48" s="381"/>
      <c r="L48" s="381"/>
      <c r="M48" s="380" t="s">
        <v>529</v>
      </c>
      <c r="O48" s="381"/>
      <c r="P48" s="381"/>
      <c r="Q48" s="381"/>
      <c r="R48" s="381"/>
      <c r="S48" s="380" t="s">
        <v>529</v>
      </c>
      <c r="U48" s="381"/>
      <c r="V48" s="381"/>
      <c r="W48" s="381"/>
      <c r="X48" s="381"/>
    </row>
    <row r="49">
      <c r="A49" s="380" t="s">
        <v>522</v>
      </c>
      <c r="B49" s="381"/>
      <c r="C49" s="381"/>
      <c r="D49" s="381"/>
      <c r="E49" s="381"/>
      <c r="F49" s="381"/>
      <c r="G49" s="380" t="s">
        <v>530</v>
      </c>
      <c r="I49" s="381"/>
      <c r="J49" s="381"/>
      <c r="K49" s="381"/>
      <c r="L49" s="381"/>
      <c r="M49" s="380" t="s">
        <v>530</v>
      </c>
      <c r="O49" s="381"/>
      <c r="P49" s="381"/>
      <c r="Q49" s="381"/>
      <c r="R49" s="381"/>
      <c r="S49" s="380" t="s">
        <v>530</v>
      </c>
      <c r="V49" s="381"/>
      <c r="W49" s="381"/>
      <c r="X49" s="381"/>
    </row>
    <row r="50">
      <c r="A50" s="380" t="s">
        <v>524</v>
      </c>
      <c r="B50" s="381"/>
      <c r="C50" s="381"/>
      <c r="D50" s="381"/>
      <c r="E50" s="381"/>
      <c r="F50" s="381"/>
      <c r="G50" s="380" t="s">
        <v>531</v>
      </c>
      <c r="I50" s="381"/>
      <c r="J50" s="381"/>
      <c r="K50" s="381"/>
      <c r="L50" s="381"/>
      <c r="M50" s="380" t="s">
        <v>531</v>
      </c>
      <c r="O50" s="381"/>
      <c r="P50" s="381"/>
      <c r="Q50" s="381"/>
      <c r="R50" s="381"/>
      <c r="S50" s="380" t="s">
        <v>531</v>
      </c>
      <c r="V50" s="381"/>
      <c r="W50" s="381"/>
      <c r="X50" s="381"/>
    </row>
    <row r="51">
      <c r="A51" s="380" t="s">
        <v>525</v>
      </c>
      <c r="B51" s="381"/>
      <c r="C51" s="381"/>
      <c r="D51" s="381"/>
      <c r="E51" s="381"/>
      <c r="F51" s="381"/>
      <c r="G51" s="380" t="s">
        <v>532</v>
      </c>
      <c r="H51" s="381"/>
      <c r="I51" s="381"/>
      <c r="J51" s="381"/>
      <c r="K51" s="381"/>
      <c r="L51" s="381"/>
      <c r="M51" s="380" t="s">
        <v>532</v>
      </c>
      <c r="O51" s="381"/>
      <c r="P51" s="381"/>
      <c r="Q51" s="381"/>
      <c r="R51" s="381"/>
      <c r="S51" s="380" t="s">
        <v>532</v>
      </c>
      <c r="U51" s="381"/>
      <c r="V51" s="381"/>
      <c r="W51" s="381"/>
      <c r="X51" s="381"/>
    </row>
    <row r="52">
      <c r="A52" s="380" t="s">
        <v>527</v>
      </c>
      <c r="B52" s="381"/>
      <c r="C52" s="381"/>
      <c r="D52" s="381"/>
      <c r="E52" s="381"/>
      <c r="F52" s="381"/>
      <c r="G52" s="380" t="s">
        <v>533</v>
      </c>
      <c r="H52" s="381"/>
      <c r="I52" s="381"/>
      <c r="J52" s="381"/>
      <c r="K52" s="381"/>
      <c r="L52" s="381"/>
      <c r="M52" s="380" t="s">
        <v>533</v>
      </c>
      <c r="O52" s="381"/>
      <c r="P52" s="381"/>
      <c r="Q52" s="381"/>
      <c r="R52" s="381"/>
      <c r="S52" s="380" t="s">
        <v>533</v>
      </c>
      <c r="U52" s="381"/>
      <c r="V52" s="381"/>
      <c r="W52" s="381"/>
      <c r="X52" s="381"/>
    </row>
    <row r="53">
      <c r="A53" s="380" t="s">
        <v>528</v>
      </c>
      <c r="C53" s="381"/>
      <c r="D53" s="381"/>
      <c r="E53" s="381"/>
      <c r="F53" s="381"/>
      <c r="G53" s="380" t="s">
        <v>534</v>
      </c>
      <c r="I53" s="381"/>
      <c r="J53" s="381"/>
      <c r="K53" s="381"/>
      <c r="L53" s="381"/>
      <c r="M53" s="380" t="s">
        <v>534</v>
      </c>
      <c r="O53" s="381"/>
      <c r="P53" s="381"/>
      <c r="Q53" s="381"/>
      <c r="R53" s="381"/>
      <c r="S53" s="380" t="s">
        <v>534</v>
      </c>
      <c r="V53" s="381"/>
      <c r="W53" s="381"/>
      <c r="X53" s="381"/>
    </row>
    <row r="54">
      <c r="A54" s="380" t="s">
        <v>529</v>
      </c>
      <c r="C54" s="381"/>
      <c r="D54" s="381"/>
      <c r="E54" s="381"/>
      <c r="F54" s="381"/>
      <c r="G54" s="381"/>
      <c r="H54" s="381"/>
      <c r="I54" s="381"/>
      <c r="J54" s="381"/>
      <c r="K54" s="381"/>
      <c r="L54" s="381"/>
      <c r="M54" s="381"/>
      <c r="N54" s="381"/>
      <c r="O54" s="381"/>
      <c r="P54" s="381"/>
      <c r="Q54" s="381"/>
      <c r="R54" s="381"/>
      <c r="S54" s="381"/>
      <c r="T54" s="381"/>
      <c r="U54" s="381"/>
      <c r="V54" s="381"/>
      <c r="W54" s="381"/>
      <c r="X54" s="381"/>
    </row>
    <row r="55">
      <c r="A55" s="380" t="s">
        <v>530</v>
      </c>
      <c r="C55" s="381"/>
      <c r="D55" s="381"/>
      <c r="E55" s="381"/>
      <c r="F55" s="381"/>
      <c r="G55" s="381"/>
      <c r="H55" s="381"/>
      <c r="I55" s="381"/>
      <c r="J55" s="381"/>
      <c r="K55" s="381"/>
      <c r="L55" s="381"/>
      <c r="M55" s="381"/>
      <c r="N55" s="381"/>
      <c r="O55" s="381"/>
      <c r="P55" s="381"/>
      <c r="Q55" s="381"/>
      <c r="R55" s="381"/>
      <c r="S55" s="381"/>
      <c r="T55" s="381"/>
      <c r="U55" s="381"/>
      <c r="V55" s="381"/>
      <c r="W55" s="381"/>
      <c r="X55" s="381"/>
    </row>
    <row r="56">
      <c r="A56" s="380" t="s">
        <v>531</v>
      </c>
      <c r="C56" s="381"/>
      <c r="D56" s="381"/>
      <c r="E56" s="381"/>
      <c r="F56" s="381"/>
      <c r="G56" s="381"/>
      <c r="H56" s="387">
        <v>2015.0</v>
      </c>
      <c r="I56" s="381"/>
      <c r="J56" s="381"/>
      <c r="K56" s="381"/>
      <c r="L56" s="381"/>
      <c r="M56" s="381"/>
      <c r="N56" s="381"/>
      <c r="O56" s="381"/>
      <c r="P56" s="381"/>
      <c r="Q56" s="381"/>
      <c r="R56" s="381"/>
      <c r="S56" s="381"/>
      <c r="T56" s="381"/>
      <c r="U56" s="381"/>
      <c r="V56" s="381"/>
      <c r="W56" s="381"/>
      <c r="X56" s="381"/>
    </row>
    <row r="57">
      <c r="A57" s="380" t="s">
        <v>532</v>
      </c>
      <c r="B57" s="381"/>
      <c r="C57" s="381"/>
      <c r="D57" s="381"/>
      <c r="E57" s="381"/>
      <c r="F57" s="381"/>
      <c r="G57" s="381"/>
      <c r="H57" s="380" t="s">
        <v>535</v>
      </c>
      <c r="I57" s="380" t="s">
        <v>536</v>
      </c>
      <c r="J57" s="381"/>
      <c r="K57" s="381"/>
      <c r="L57" s="381"/>
      <c r="M57" s="381"/>
      <c r="N57" s="381"/>
      <c r="O57" s="381"/>
      <c r="P57" s="381"/>
      <c r="Q57" s="381"/>
      <c r="R57" s="381"/>
      <c r="S57" s="381"/>
      <c r="T57" s="381"/>
      <c r="U57" s="381"/>
      <c r="V57" s="381"/>
      <c r="W57" s="381"/>
      <c r="X57" s="381"/>
    </row>
    <row r="58">
      <c r="A58" s="380" t="s">
        <v>537</v>
      </c>
      <c r="C58" s="381"/>
      <c r="D58" s="381"/>
      <c r="E58" s="381"/>
      <c r="F58" s="381"/>
      <c r="G58" s="380" t="s">
        <v>3</v>
      </c>
      <c r="H58" s="387">
        <v>31.0</v>
      </c>
      <c r="I58" s="387">
        <v>44.0</v>
      </c>
      <c r="J58" s="387">
        <v>75.0</v>
      </c>
      <c r="K58" s="381"/>
      <c r="L58" s="381"/>
      <c r="M58" s="381"/>
      <c r="N58" s="381"/>
      <c r="O58" s="381"/>
      <c r="P58" s="381"/>
      <c r="Q58" s="381"/>
      <c r="R58" s="381"/>
      <c r="S58" s="381"/>
      <c r="T58" s="381"/>
      <c r="U58" s="381"/>
      <c r="V58" s="381"/>
      <c r="W58" s="381"/>
      <c r="X58" s="381"/>
    </row>
    <row r="59">
      <c r="A59" s="380" t="s">
        <v>534</v>
      </c>
      <c r="C59" s="381"/>
      <c r="D59" s="381"/>
      <c r="E59" s="381"/>
      <c r="F59" s="381"/>
      <c r="G59" s="380" t="s">
        <v>374</v>
      </c>
      <c r="H59" s="387">
        <v>12.0</v>
      </c>
      <c r="I59" s="387">
        <v>51.0</v>
      </c>
      <c r="J59" s="387">
        <v>63.0</v>
      </c>
      <c r="K59" s="381"/>
      <c r="L59" s="381"/>
      <c r="M59" s="381"/>
      <c r="N59" s="381"/>
      <c r="O59" s="381"/>
      <c r="P59" s="381"/>
      <c r="Q59" s="381"/>
      <c r="R59" s="381"/>
      <c r="S59" s="381"/>
      <c r="T59" s="381"/>
      <c r="U59" s="381"/>
      <c r="V59" s="381"/>
      <c r="W59" s="381"/>
      <c r="X59" s="381"/>
    </row>
    <row r="60">
      <c r="A60" s="381"/>
      <c r="B60" s="381"/>
      <c r="C60" s="381"/>
      <c r="D60" s="381"/>
      <c r="E60" s="381"/>
      <c r="F60" s="381"/>
      <c r="G60" s="380" t="s">
        <v>7</v>
      </c>
      <c r="H60" s="387">
        <v>12.0</v>
      </c>
      <c r="I60" s="387">
        <v>15.0</v>
      </c>
      <c r="J60" s="387">
        <v>27.0</v>
      </c>
      <c r="K60" s="381"/>
      <c r="L60" s="381"/>
      <c r="M60" s="381"/>
      <c r="N60" s="381"/>
      <c r="O60" s="381"/>
      <c r="P60" s="381"/>
      <c r="Q60" s="381"/>
      <c r="R60" s="381"/>
      <c r="S60" s="381"/>
      <c r="T60" s="381"/>
      <c r="U60" s="381"/>
      <c r="V60" s="381"/>
      <c r="W60" s="381"/>
      <c r="X60" s="381"/>
    </row>
    <row r="61">
      <c r="A61" s="381"/>
      <c r="B61" s="381"/>
      <c r="C61" s="381"/>
      <c r="D61" s="381"/>
      <c r="E61" s="381"/>
      <c r="F61" s="381"/>
      <c r="G61" s="380" t="s">
        <v>80</v>
      </c>
      <c r="H61" s="387">
        <v>6.0</v>
      </c>
      <c r="I61" s="387">
        <v>14.0</v>
      </c>
      <c r="J61" s="387">
        <v>20.0</v>
      </c>
      <c r="K61" s="381"/>
      <c r="L61" s="381"/>
      <c r="M61" s="381"/>
      <c r="N61" s="381"/>
      <c r="O61" s="381"/>
      <c r="P61" s="381"/>
      <c r="Q61" s="381"/>
      <c r="R61" s="381"/>
      <c r="S61" s="381"/>
      <c r="T61" s="381"/>
      <c r="U61" s="381"/>
      <c r="V61" s="381"/>
      <c r="W61" s="381"/>
      <c r="X61" s="381"/>
    </row>
    <row r="62">
      <c r="A62" s="381"/>
      <c r="B62" s="381"/>
      <c r="C62" s="381"/>
      <c r="D62" s="381"/>
      <c r="E62" s="381"/>
      <c r="F62" s="381"/>
      <c r="G62" s="380" t="s">
        <v>376</v>
      </c>
      <c r="H62" s="387">
        <v>27.0</v>
      </c>
      <c r="I62" s="387">
        <v>5.0</v>
      </c>
      <c r="J62" s="387">
        <v>32.0</v>
      </c>
      <c r="K62" s="381"/>
      <c r="L62" s="381"/>
      <c r="M62" s="381"/>
      <c r="N62" s="381"/>
      <c r="O62" s="381"/>
      <c r="P62" s="381"/>
      <c r="Q62" s="381"/>
      <c r="R62" s="381"/>
      <c r="S62" s="381"/>
      <c r="T62" s="381"/>
      <c r="U62" s="381"/>
      <c r="V62" s="381"/>
      <c r="W62" s="381"/>
      <c r="X62" s="381"/>
    </row>
    <row r="63">
      <c r="A63" s="381"/>
      <c r="B63" s="381"/>
      <c r="C63" s="381"/>
      <c r="D63" s="381"/>
      <c r="E63" s="381"/>
      <c r="F63" s="381"/>
      <c r="G63" s="380" t="s">
        <v>538</v>
      </c>
      <c r="H63" s="387">
        <v>88.0</v>
      </c>
      <c r="I63" s="387">
        <v>129.0</v>
      </c>
      <c r="J63" s="387">
        <f>SUM(J58:J62)</f>
        <v>217</v>
      </c>
      <c r="K63" s="381"/>
      <c r="L63" s="381"/>
      <c r="M63" s="381"/>
      <c r="N63" s="381"/>
      <c r="O63" s="381"/>
      <c r="P63" s="381"/>
      <c r="Q63" s="381"/>
      <c r="R63" s="381"/>
      <c r="S63" s="381"/>
      <c r="T63" s="381"/>
      <c r="U63" s="381"/>
      <c r="V63" s="381"/>
      <c r="W63" s="381"/>
      <c r="X63" s="381"/>
    </row>
    <row r="64">
      <c r="A64" s="381"/>
      <c r="B64" s="381"/>
      <c r="C64" s="381"/>
      <c r="D64" s="381"/>
      <c r="E64" s="381"/>
      <c r="F64" s="381"/>
      <c r="G64" s="381"/>
      <c r="H64" s="387"/>
      <c r="I64" s="387"/>
      <c r="J64" s="387"/>
      <c r="K64" s="381"/>
      <c r="L64" s="381"/>
      <c r="M64" s="381"/>
      <c r="N64" s="381"/>
      <c r="O64" s="381"/>
      <c r="P64" s="381"/>
      <c r="Q64" s="381"/>
      <c r="R64" s="381"/>
      <c r="S64" s="381"/>
      <c r="T64" s="381"/>
      <c r="U64" s="381"/>
      <c r="V64" s="381"/>
      <c r="W64" s="381"/>
      <c r="X64" s="381"/>
    </row>
    <row r="65">
      <c r="A65" s="381"/>
      <c r="B65" s="381"/>
      <c r="C65" s="381"/>
      <c r="D65" s="381"/>
      <c r="E65" s="381"/>
      <c r="F65" s="381"/>
      <c r="G65" s="381"/>
      <c r="H65" s="381"/>
      <c r="I65" s="381"/>
      <c r="J65" s="381"/>
      <c r="K65" s="381"/>
      <c r="L65" s="381"/>
      <c r="M65" s="381"/>
      <c r="N65" s="381"/>
      <c r="O65" s="381"/>
      <c r="P65" s="381"/>
      <c r="Q65" s="381"/>
      <c r="R65" s="381"/>
      <c r="S65" s="381"/>
      <c r="T65" s="381"/>
      <c r="U65" s="381"/>
      <c r="V65" s="381"/>
      <c r="W65" s="381"/>
      <c r="X65" s="381"/>
    </row>
    <row r="66">
      <c r="A66" s="381"/>
      <c r="B66" s="381"/>
      <c r="C66" s="381"/>
      <c r="D66" s="381"/>
      <c r="E66" s="381"/>
      <c r="F66" s="381"/>
      <c r="G66" s="381"/>
      <c r="H66" s="387">
        <v>2014.0</v>
      </c>
      <c r="I66" s="381"/>
      <c r="J66" s="381"/>
      <c r="K66" s="381"/>
      <c r="L66" s="381"/>
      <c r="M66" s="381"/>
      <c r="N66" s="381"/>
      <c r="O66" s="381"/>
      <c r="P66" s="381"/>
      <c r="Q66" s="381"/>
      <c r="R66" s="381"/>
      <c r="S66" s="381"/>
      <c r="T66" s="381"/>
      <c r="U66" s="381"/>
      <c r="V66" s="381"/>
      <c r="W66" s="381"/>
      <c r="X66" s="381"/>
    </row>
    <row r="67">
      <c r="A67" s="381"/>
      <c r="B67" s="381"/>
      <c r="C67" s="381"/>
      <c r="D67" s="381"/>
      <c r="E67" s="381"/>
      <c r="F67" s="381"/>
      <c r="G67" s="381"/>
      <c r="H67" s="380" t="s">
        <v>535</v>
      </c>
      <c r="I67" s="380" t="s">
        <v>536</v>
      </c>
      <c r="J67" s="381"/>
      <c r="K67" s="381"/>
      <c r="L67" s="381"/>
      <c r="M67" s="381"/>
      <c r="N67" s="381"/>
      <c r="O67" s="381"/>
      <c r="P67" s="381"/>
      <c r="Q67" s="381"/>
      <c r="R67" s="381"/>
      <c r="S67" s="381"/>
      <c r="T67" s="381"/>
      <c r="U67" s="381"/>
      <c r="V67" s="381"/>
      <c r="W67" s="381"/>
      <c r="X67" s="381"/>
    </row>
    <row r="68">
      <c r="A68" s="381"/>
      <c r="B68" s="381"/>
      <c r="C68" s="381"/>
      <c r="D68" s="381"/>
      <c r="E68" s="381"/>
      <c r="F68" s="381"/>
      <c r="G68" s="380" t="s">
        <v>3</v>
      </c>
      <c r="H68" s="387">
        <v>30.0</v>
      </c>
      <c r="I68" s="387">
        <v>44.0</v>
      </c>
      <c r="J68" s="387">
        <v>74.0</v>
      </c>
      <c r="K68" s="381"/>
      <c r="L68" s="381"/>
      <c r="M68" s="381"/>
      <c r="N68" s="381"/>
      <c r="O68" s="381"/>
      <c r="P68" s="381"/>
      <c r="Q68" s="381"/>
      <c r="R68" s="381"/>
      <c r="S68" s="381"/>
      <c r="T68" s="381"/>
      <c r="U68" s="381"/>
      <c r="V68" s="381"/>
      <c r="W68" s="381"/>
      <c r="X68" s="381"/>
    </row>
    <row r="69">
      <c r="A69" s="381"/>
      <c r="B69" s="381"/>
      <c r="C69" s="381"/>
      <c r="D69" s="381"/>
      <c r="E69" s="381"/>
      <c r="F69" s="381"/>
      <c r="G69" s="380" t="s">
        <v>374</v>
      </c>
      <c r="H69" s="387">
        <v>15.0</v>
      </c>
      <c r="I69" s="387">
        <v>51.0</v>
      </c>
      <c r="J69" s="387">
        <v>66.0</v>
      </c>
      <c r="K69" s="381"/>
      <c r="L69" s="381"/>
      <c r="M69" s="381"/>
      <c r="N69" s="381"/>
      <c r="O69" s="381"/>
      <c r="P69" s="381"/>
      <c r="Q69" s="381"/>
      <c r="R69" s="381"/>
      <c r="S69" s="381"/>
      <c r="T69" s="381"/>
      <c r="U69" s="381"/>
      <c r="V69" s="381"/>
      <c r="W69" s="381"/>
      <c r="X69" s="381"/>
    </row>
    <row r="70">
      <c r="A70" s="381"/>
      <c r="B70" s="381"/>
      <c r="C70" s="381"/>
      <c r="D70" s="381"/>
      <c r="E70" s="381"/>
      <c r="F70" s="381"/>
      <c r="G70" s="380" t="s">
        <v>7</v>
      </c>
      <c r="H70" s="387">
        <v>12.0</v>
      </c>
      <c r="I70" s="387">
        <v>15.0</v>
      </c>
      <c r="J70" s="387">
        <v>27.0</v>
      </c>
      <c r="K70" s="381"/>
      <c r="L70" s="381"/>
      <c r="M70" s="381"/>
      <c r="N70" s="381"/>
      <c r="O70" s="381"/>
      <c r="P70" s="381"/>
      <c r="Q70" s="381"/>
      <c r="R70" s="381"/>
      <c r="S70" s="381"/>
      <c r="T70" s="381"/>
      <c r="U70" s="381"/>
      <c r="V70" s="381"/>
      <c r="W70" s="381"/>
      <c r="X70" s="381"/>
    </row>
    <row r="71">
      <c r="A71" s="381"/>
      <c r="B71" s="381"/>
      <c r="C71" s="381"/>
      <c r="D71" s="381"/>
      <c r="E71" s="381"/>
      <c r="F71" s="381"/>
      <c r="G71" s="380" t="s">
        <v>80</v>
      </c>
      <c r="H71" s="387">
        <v>6.0</v>
      </c>
      <c r="I71" s="387">
        <v>14.0</v>
      </c>
      <c r="J71" s="387">
        <v>20.0</v>
      </c>
      <c r="K71" s="381"/>
      <c r="L71" s="381"/>
      <c r="M71" s="381"/>
      <c r="N71" s="381"/>
      <c r="O71" s="381"/>
      <c r="P71" s="381"/>
      <c r="Q71" s="381"/>
      <c r="R71" s="381"/>
      <c r="S71" s="381"/>
      <c r="T71" s="381"/>
      <c r="U71" s="381"/>
      <c r="V71" s="381"/>
      <c r="W71" s="381"/>
      <c r="X71" s="381"/>
    </row>
    <row r="72">
      <c r="A72" s="381"/>
      <c r="B72" s="381"/>
      <c r="C72" s="381"/>
      <c r="D72" s="381"/>
      <c r="E72" s="381"/>
      <c r="F72" s="381"/>
      <c r="G72" s="380" t="s">
        <v>376</v>
      </c>
      <c r="H72" s="387">
        <v>27.0</v>
      </c>
      <c r="I72" s="387">
        <v>5.0</v>
      </c>
      <c r="J72" s="387">
        <v>32.0</v>
      </c>
      <c r="K72" s="381"/>
      <c r="L72" s="381"/>
      <c r="M72" s="381"/>
      <c r="N72" s="381"/>
      <c r="O72" s="381"/>
      <c r="P72" s="381"/>
      <c r="Q72" s="381"/>
      <c r="R72" s="381"/>
      <c r="S72" s="381"/>
      <c r="T72" s="381"/>
      <c r="U72" s="381"/>
      <c r="V72" s="381"/>
      <c r="W72" s="381"/>
      <c r="X72" s="381"/>
    </row>
    <row r="73">
      <c r="A73" s="381"/>
      <c r="B73" s="381"/>
      <c r="C73" s="381"/>
      <c r="D73" s="381"/>
      <c r="E73" s="381"/>
      <c r="F73" s="381"/>
      <c r="G73" s="380" t="s">
        <v>538</v>
      </c>
      <c r="H73" s="387">
        <v>90.0</v>
      </c>
      <c r="I73" s="387">
        <v>129.0</v>
      </c>
      <c r="J73" s="387">
        <v>219.0</v>
      </c>
      <c r="K73" s="381"/>
      <c r="L73" s="381"/>
      <c r="M73" s="381"/>
      <c r="N73" s="381"/>
      <c r="O73" s="381"/>
      <c r="P73" s="381"/>
      <c r="Q73" s="381"/>
      <c r="R73" s="381"/>
      <c r="S73" s="381"/>
      <c r="T73" s="381"/>
      <c r="U73" s="381"/>
      <c r="V73" s="381"/>
      <c r="W73" s="381"/>
      <c r="X73" s="381"/>
    </row>
    <row r="74">
      <c r="A74" s="381"/>
      <c r="B74" s="381"/>
      <c r="C74" s="381"/>
      <c r="D74" s="381"/>
      <c r="E74" s="381"/>
      <c r="F74" s="381"/>
      <c r="G74" s="381"/>
      <c r="H74" s="381"/>
      <c r="I74" s="381"/>
      <c r="J74" s="381"/>
      <c r="K74" s="381"/>
      <c r="L74" s="381"/>
      <c r="M74" s="381"/>
      <c r="N74" s="381"/>
      <c r="O74" s="381"/>
      <c r="P74" s="381"/>
      <c r="Q74" s="381"/>
      <c r="R74" s="381"/>
      <c r="S74" s="381"/>
      <c r="T74" s="381"/>
      <c r="U74" s="381"/>
      <c r="V74" s="381"/>
      <c r="W74" s="381"/>
      <c r="X74" s="381"/>
    </row>
    <row r="75">
      <c r="A75" s="381"/>
      <c r="B75" s="381"/>
      <c r="C75" s="381"/>
      <c r="D75" s="381"/>
      <c r="E75" s="381"/>
      <c r="F75" s="381"/>
      <c r="G75" s="381"/>
      <c r="H75" s="387">
        <v>2013.0</v>
      </c>
      <c r="I75" s="381"/>
      <c r="J75" s="381"/>
      <c r="K75" s="381"/>
      <c r="L75" s="381"/>
      <c r="M75" s="381"/>
      <c r="N75" s="381"/>
      <c r="O75" s="381"/>
      <c r="P75" s="381"/>
      <c r="Q75" s="381"/>
      <c r="R75" s="381"/>
      <c r="S75" s="381"/>
      <c r="T75" s="381"/>
      <c r="U75" s="381"/>
      <c r="V75" s="381"/>
      <c r="W75" s="381"/>
      <c r="X75" s="381"/>
    </row>
    <row r="76">
      <c r="A76" s="381"/>
      <c r="B76" s="381"/>
      <c r="C76" s="381"/>
      <c r="D76" s="381"/>
      <c r="E76" s="381"/>
      <c r="F76" s="381"/>
      <c r="G76" s="381"/>
      <c r="H76" s="380" t="s">
        <v>535</v>
      </c>
      <c r="I76" s="380" t="s">
        <v>536</v>
      </c>
      <c r="J76" s="381"/>
      <c r="K76" s="381"/>
      <c r="L76" s="381"/>
      <c r="M76" s="381"/>
      <c r="N76" s="381"/>
      <c r="O76" s="381"/>
      <c r="P76" s="381"/>
      <c r="Q76" s="381"/>
      <c r="R76" s="381"/>
      <c r="S76" s="381"/>
      <c r="T76" s="381"/>
      <c r="U76" s="381"/>
      <c r="V76" s="381"/>
      <c r="W76" s="381"/>
      <c r="X76" s="381"/>
    </row>
    <row r="77">
      <c r="A77" s="381"/>
      <c r="B77" s="381"/>
      <c r="C77" s="381"/>
      <c r="D77" s="381"/>
      <c r="E77" s="381"/>
      <c r="F77" s="381"/>
      <c r="G77" s="380" t="s">
        <v>3</v>
      </c>
      <c r="H77" s="387">
        <v>30.0</v>
      </c>
      <c r="I77" s="387">
        <v>41.0</v>
      </c>
      <c r="J77" s="387">
        <v>71.0</v>
      </c>
      <c r="K77" s="381"/>
      <c r="L77" s="381"/>
      <c r="M77" s="381"/>
      <c r="N77" s="381"/>
      <c r="O77" s="381"/>
      <c r="P77" s="381"/>
      <c r="Q77" s="381"/>
      <c r="R77" s="381"/>
      <c r="S77" s="381"/>
      <c r="T77" s="381"/>
      <c r="U77" s="381"/>
      <c r="V77" s="381"/>
      <c r="W77" s="381"/>
      <c r="X77" s="381"/>
    </row>
    <row r="78">
      <c r="A78" s="381"/>
      <c r="B78" s="381"/>
      <c r="C78" s="381"/>
      <c r="D78" s="381"/>
      <c r="E78" s="381"/>
      <c r="F78" s="381"/>
      <c r="G78" s="380" t="s">
        <v>374</v>
      </c>
      <c r="H78" s="387">
        <v>15.0</v>
      </c>
      <c r="I78" s="387">
        <v>50.0</v>
      </c>
      <c r="J78" s="387">
        <v>62.0</v>
      </c>
      <c r="K78" s="381"/>
      <c r="L78" s="381"/>
      <c r="M78" s="381"/>
      <c r="N78" s="381"/>
      <c r="O78" s="381"/>
      <c r="P78" s="381"/>
      <c r="Q78" s="381"/>
      <c r="R78" s="381"/>
      <c r="S78" s="381"/>
      <c r="T78" s="381"/>
      <c r="U78" s="381"/>
      <c r="V78" s="381"/>
      <c r="W78" s="381"/>
      <c r="X78" s="381"/>
    </row>
    <row r="79">
      <c r="A79" s="381"/>
      <c r="B79" s="381"/>
      <c r="C79" s="381"/>
      <c r="D79" s="381"/>
      <c r="E79" s="381"/>
      <c r="F79" s="381"/>
      <c r="G79" s="380" t="s">
        <v>7</v>
      </c>
      <c r="H79" s="387">
        <v>12.0</v>
      </c>
      <c r="I79" s="387">
        <v>14.0</v>
      </c>
      <c r="J79" s="387">
        <v>26.0</v>
      </c>
      <c r="K79" s="381"/>
      <c r="L79" s="381"/>
      <c r="M79" s="381"/>
      <c r="N79" s="381"/>
      <c r="O79" s="381"/>
      <c r="P79" s="381"/>
      <c r="Q79" s="381"/>
      <c r="R79" s="381"/>
      <c r="S79" s="381"/>
      <c r="T79" s="381"/>
      <c r="U79" s="381"/>
      <c r="V79" s="381"/>
      <c r="W79" s="381"/>
      <c r="X79" s="381"/>
    </row>
    <row r="80">
      <c r="A80" s="381"/>
      <c r="B80" s="381"/>
      <c r="C80" s="381"/>
      <c r="D80" s="381"/>
      <c r="E80" s="381"/>
      <c r="F80" s="381"/>
      <c r="G80" s="380" t="s">
        <v>80</v>
      </c>
      <c r="H80" s="387">
        <v>6.0</v>
      </c>
      <c r="I80" s="387">
        <v>13.0</v>
      </c>
      <c r="J80" s="387">
        <v>19.0</v>
      </c>
      <c r="K80" s="381"/>
      <c r="L80" s="381"/>
      <c r="M80" s="381"/>
      <c r="N80" s="381"/>
      <c r="O80" s="381"/>
      <c r="P80" s="381"/>
      <c r="Q80" s="381"/>
      <c r="R80" s="381"/>
      <c r="S80" s="381"/>
      <c r="T80" s="381"/>
      <c r="U80" s="381"/>
      <c r="V80" s="381"/>
      <c r="W80" s="381"/>
      <c r="X80" s="381"/>
    </row>
    <row r="81">
      <c r="A81" s="381"/>
      <c r="B81" s="381"/>
      <c r="C81" s="381"/>
      <c r="D81" s="381"/>
      <c r="E81" s="381"/>
      <c r="F81" s="381"/>
      <c r="G81" s="380" t="s">
        <v>376</v>
      </c>
      <c r="H81" s="387">
        <v>27.0</v>
      </c>
      <c r="I81" s="387">
        <v>5.0</v>
      </c>
      <c r="J81" s="387">
        <v>32.0</v>
      </c>
      <c r="K81" s="381"/>
      <c r="L81" s="381"/>
      <c r="M81" s="381"/>
      <c r="N81" s="381"/>
      <c r="O81" s="381"/>
      <c r="P81" s="381"/>
      <c r="Q81" s="381"/>
      <c r="R81" s="381"/>
      <c r="S81" s="381"/>
      <c r="T81" s="381"/>
      <c r="U81" s="381"/>
      <c r="V81" s="381"/>
      <c r="W81" s="381"/>
      <c r="X81" s="381"/>
    </row>
    <row r="82">
      <c r="A82" s="381"/>
      <c r="B82" s="381"/>
      <c r="C82" s="381"/>
      <c r="D82" s="381"/>
      <c r="E82" s="381"/>
      <c r="F82" s="381"/>
      <c r="G82" s="380" t="s">
        <v>538</v>
      </c>
      <c r="H82" s="387">
        <v>87.0</v>
      </c>
      <c r="I82" s="387">
        <v>123.0</v>
      </c>
      <c r="J82" s="387">
        <v>210.0</v>
      </c>
      <c r="K82" s="381"/>
      <c r="L82" s="381"/>
      <c r="M82" s="381"/>
      <c r="N82" s="381"/>
      <c r="O82" s="381"/>
      <c r="P82" s="381"/>
      <c r="Q82" s="381"/>
      <c r="R82" s="381"/>
      <c r="S82" s="381"/>
      <c r="T82" s="381"/>
      <c r="U82" s="381"/>
      <c r="V82" s="381"/>
      <c r="W82" s="381"/>
      <c r="X82" s="381"/>
    </row>
    <row r="83">
      <c r="A83" s="381"/>
      <c r="B83" s="381"/>
      <c r="C83" s="381"/>
      <c r="D83" s="381"/>
      <c r="E83" s="381"/>
      <c r="F83" s="381"/>
      <c r="G83" s="381"/>
      <c r="H83" s="381"/>
      <c r="I83" s="381"/>
      <c r="J83" s="381"/>
      <c r="K83" s="381"/>
      <c r="L83" s="381"/>
      <c r="M83" s="381"/>
      <c r="N83" s="381"/>
      <c r="O83" s="381"/>
      <c r="P83" s="381"/>
      <c r="Q83" s="381"/>
      <c r="R83" s="381"/>
      <c r="S83" s="381"/>
      <c r="T83" s="381"/>
      <c r="U83" s="381"/>
      <c r="V83" s="381"/>
      <c r="W83" s="381"/>
      <c r="X83" s="381"/>
    </row>
    <row r="84">
      <c r="A84" s="381"/>
      <c r="B84" s="381"/>
      <c r="C84" s="381"/>
      <c r="D84" s="381"/>
      <c r="E84" s="381"/>
      <c r="F84" s="381"/>
      <c r="G84" s="380" t="s">
        <v>540</v>
      </c>
      <c r="H84" s="387">
        <v>2012.0</v>
      </c>
      <c r="I84" s="381"/>
      <c r="J84" s="381"/>
      <c r="K84" s="381"/>
      <c r="L84" s="381"/>
      <c r="M84" s="381"/>
      <c r="N84" s="381"/>
      <c r="O84" s="381"/>
      <c r="P84" s="381"/>
      <c r="Q84" s="381"/>
      <c r="R84" s="381"/>
      <c r="S84" s="381"/>
      <c r="T84" s="381"/>
      <c r="U84" s="381"/>
      <c r="V84" s="381"/>
      <c r="W84" s="381"/>
      <c r="X84" s="381"/>
    </row>
    <row r="85">
      <c r="A85" s="381"/>
      <c r="B85" s="381"/>
      <c r="C85" s="381"/>
      <c r="D85" s="381"/>
      <c r="E85" s="381"/>
      <c r="F85" s="381"/>
      <c r="G85" s="381"/>
      <c r="H85" s="380" t="s">
        <v>535</v>
      </c>
      <c r="I85" s="380" t="s">
        <v>536</v>
      </c>
      <c r="J85" s="381"/>
      <c r="K85" s="381"/>
      <c r="L85" s="381"/>
      <c r="M85" s="381"/>
      <c r="N85" s="381"/>
      <c r="O85" s="381"/>
      <c r="P85" s="381"/>
      <c r="Q85" s="381"/>
      <c r="R85" s="381"/>
      <c r="S85" s="381"/>
      <c r="T85" s="381"/>
      <c r="U85" s="381"/>
      <c r="V85" s="381"/>
      <c r="W85" s="381"/>
      <c r="X85" s="381"/>
    </row>
    <row r="86">
      <c r="A86" s="381"/>
      <c r="B86" s="381"/>
      <c r="C86" s="381"/>
      <c r="D86" s="381"/>
      <c r="E86" s="381"/>
      <c r="F86" s="381"/>
      <c r="G86" s="380" t="s">
        <v>3</v>
      </c>
      <c r="H86" s="387">
        <v>28.0</v>
      </c>
      <c r="I86" s="387">
        <v>33.0</v>
      </c>
      <c r="J86" s="387">
        <v>61.0</v>
      </c>
      <c r="K86" s="381"/>
      <c r="L86" s="381"/>
      <c r="M86" s="381"/>
      <c r="N86" s="381"/>
      <c r="O86" s="381"/>
      <c r="P86" s="381"/>
      <c r="Q86" s="381"/>
      <c r="R86" s="381"/>
      <c r="S86" s="381"/>
      <c r="T86" s="381"/>
      <c r="U86" s="381"/>
      <c r="V86" s="381"/>
      <c r="W86" s="381"/>
      <c r="X86" s="381"/>
    </row>
    <row r="87">
      <c r="A87" s="381"/>
      <c r="B87" s="381"/>
      <c r="C87" s="381"/>
      <c r="D87" s="381"/>
      <c r="E87" s="381"/>
      <c r="F87" s="381"/>
      <c r="G87" s="380" t="s">
        <v>374</v>
      </c>
      <c r="H87" s="387">
        <v>15.0</v>
      </c>
      <c r="I87" s="387">
        <v>50.0</v>
      </c>
      <c r="J87" s="387">
        <v>65.0</v>
      </c>
      <c r="K87" s="381"/>
      <c r="L87" s="381"/>
      <c r="M87" s="381"/>
      <c r="N87" s="381"/>
      <c r="O87" s="381"/>
      <c r="P87" s="381"/>
      <c r="Q87" s="381"/>
      <c r="R87" s="381"/>
      <c r="S87" s="381"/>
      <c r="T87" s="381"/>
      <c r="U87" s="381"/>
      <c r="V87" s="381"/>
      <c r="W87" s="381"/>
      <c r="X87" s="381"/>
    </row>
    <row r="88">
      <c r="A88" s="381"/>
      <c r="B88" s="381"/>
      <c r="C88" s="381"/>
      <c r="D88" s="381"/>
      <c r="E88" s="381"/>
      <c r="F88" s="381"/>
      <c r="G88" s="380" t="s">
        <v>7</v>
      </c>
      <c r="H88" s="387">
        <v>12.0</v>
      </c>
      <c r="I88" s="387">
        <v>14.0</v>
      </c>
      <c r="J88" s="387">
        <v>26.0</v>
      </c>
      <c r="K88" s="381"/>
      <c r="L88" s="381"/>
      <c r="M88" s="381"/>
      <c r="N88" s="381"/>
      <c r="O88" s="381"/>
      <c r="P88" s="381"/>
      <c r="Q88" s="381"/>
      <c r="R88" s="381"/>
      <c r="S88" s="381"/>
      <c r="T88" s="381"/>
      <c r="U88" s="381"/>
      <c r="V88" s="381"/>
      <c r="W88" s="381"/>
      <c r="X88" s="381"/>
    </row>
    <row r="89">
      <c r="A89" s="381"/>
      <c r="B89" s="381"/>
      <c r="C89" s="381"/>
      <c r="D89" s="381"/>
      <c r="E89" s="381"/>
      <c r="F89" s="381"/>
      <c r="G89" s="380" t="s">
        <v>80</v>
      </c>
      <c r="H89" s="387">
        <v>6.0</v>
      </c>
      <c r="I89" s="387">
        <v>12.0</v>
      </c>
      <c r="J89" s="387">
        <v>18.0</v>
      </c>
      <c r="K89" s="381"/>
      <c r="L89" s="381"/>
      <c r="M89" s="381"/>
      <c r="N89" s="381"/>
      <c r="O89" s="381"/>
      <c r="P89" s="381"/>
      <c r="Q89" s="381"/>
      <c r="R89" s="381"/>
      <c r="S89" s="381"/>
      <c r="T89" s="381"/>
      <c r="U89" s="381"/>
      <c r="V89" s="381"/>
      <c r="W89" s="381"/>
      <c r="X89" s="381"/>
    </row>
    <row r="90">
      <c r="A90" s="381"/>
      <c r="B90" s="381"/>
      <c r="C90" s="381"/>
      <c r="D90" s="381"/>
      <c r="E90" s="381"/>
      <c r="F90" s="381"/>
      <c r="G90" s="380" t="s">
        <v>376</v>
      </c>
      <c r="H90" s="387">
        <v>27.0</v>
      </c>
      <c r="I90" s="387">
        <v>5.0</v>
      </c>
      <c r="J90" s="387">
        <v>32.0</v>
      </c>
      <c r="K90" s="381"/>
      <c r="L90" s="381"/>
      <c r="M90" s="381"/>
      <c r="N90" s="381"/>
      <c r="O90" s="381"/>
      <c r="P90" s="381"/>
      <c r="Q90" s="381"/>
      <c r="R90" s="381"/>
      <c r="S90" s="381"/>
      <c r="T90" s="381"/>
      <c r="U90" s="381"/>
      <c r="V90" s="381"/>
      <c r="W90" s="381"/>
      <c r="X90" s="381"/>
    </row>
    <row r="91">
      <c r="A91" s="381"/>
      <c r="B91" s="381"/>
      <c r="C91" s="381"/>
      <c r="D91" s="381"/>
      <c r="E91" s="381"/>
      <c r="F91" s="381"/>
      <c r="G91" s="380" t="s">
        <v>538</v>
      </c>
      <c r="H91" s="387">
        <v>61.0</v>
      </c>
      <c r="I91" s="387">
        <v>109.0</v>
      </c>
      <c r="J91" s="387">
        <v>170.0</v>
      </c>
      <c r="K91" s="381"/>
      <c r="L91" s="381"/>
      <c r="M91" s="381"/>
      <c r="N91" s="381"/>
      <c r="O91" s="381"/>
      <c r="P91" s="381"/>
      <c r="Q91" s="381"/>
      <c r="R91" s="381"/>
      <c r="S91" s="381"/>
      <c r="T91" s="381"/>
      <c r="U91" s="381"/>
      <c r="V91" s="381"/>
      <c r="W91" s="381"/>
      <c r="X91" s="381"/>
    </row>
    <row r="92">
      <c r="A92" s="381"/>
      <c r="B92" s="381"/>
      <c r="C92" s="381"/>
      <c r="D92" s="381"/>
      <c r="E92" s="381"/>
      <c r="F92" s="381"/>
      <c r="G92" s="381"/>
      <c r="H92" s="381"/>
      <c r="I92" s="381"/>
      <c r="J92" s="381"/>
      <c r="K92" s="381"/>
      <c r="L92" s="381"/>
      <c r="M92" s="381"/>
      <c r="N92" s="381"/>
      <c r="O92" s="381"/>
      <c r="P92" s="381"/>
      <c r="Q92" s="381"/>
      <c r="R92" s="381"/>
      <c r="S92" s="381"/>
      <c r="T92" s="381"/>
      <c r="U92" s="381"/>
      <c r="V92" s="381"/>
      <c r="W92" s="381"/>
      <c r="X92" s="381"/>
    </row>
    <row r="93">
      <c r="A93" s="381"/>
      <c r="B93" s="381"/>
      <c r="C93" s="381"/>
      <c r="D93" s="381"/>
      <c r="E93" s="381"/>
      <c r="F93" s="381"/>
      <c r="G93" s="381"/>
      <c r="H93" s="381"/>
      <c r="I93" s="381"/>
      <c r="J93" s="381"/>
      <c r="K93" s="381"/>
      <c r="L93" s="381"/>
      <c r="M93" s="381"/>
      <c r="N93" s="381"/>
      <c r="O93" s="381"/>
      <c r="P93" s="381"/>
      <c r="Q93" s="381"/>
      <c r="R93" s="381"/>
      <c r="S93" s="381"/>
      <c r="T93" s="381"/>
      <c r="U93" s="381"/>
      <c r="V93" s="381"/>
      <c r="W93" s="381"/>
      <c r="X93" s="381"/>
    </row>
    <row r="94">
      <c r="A94" s="381"/>
      <c r="B94" s="381"/>
      <c r="C94" s="381"/>
      <c r="D94" s="381"/>
      <c r="E94" s="381"/>
      <c r="F94" s="381"/>
      <c r="G94" s="381"/>
      <c r="H94" s="381"/>
      <c r="I94" s="381"/>
      <c r="J94" s="381"/>
      <c r="K94" s="381"/>
      <c r="L94" s="381"/>
      <c r="M94" s="381"/>
      <c r="N94" s="381"/>
      <c r="O94" s="381"/>
      <c r="P94" s="381"/>
      <c r="Q94" s="381"/>
      <c r="R94" s="381"/>
      <c r="S94" s="381"/>
      <c r="T94" s="381"/>
      <c r="U94" s="381"/>
      <c r="V94" s="381"/>
      <c r="W94" s="381"/>
      <c r="X94" s="381"/>
    </row>
    <row r="95">
      <c r="A95" s="381"/>
      <c r="B95" s="381"/>
      <c r="C95" s="381"/>
      <c r="D95" s="381"/>
      <c r="E95" s="381"/>
      <c r="F95" s="381"/>
      <c r="G95" s="381"/>
      <c r="H95" s="381"/>
      <c r="I95" s="381"/>
      <c r="J95" s="381"/>
      <c r="K95" s="381"/>
      <c r="L95" s="381"/>
      <c r="M95" s="381"/>
      <c r="N95" s="381"/>
      <c r="O95" s="381"/>
      <c r="P95" s="381"/>
      <c r="Q95" s="381"/>
      <c r="R95" s="381"/>
      <c r="S95" s="381"/>
      <c r="T95" s="381"/>
      <c r="U95" s="381"/>
      <c r="V95" s="381"/>
      <c r="W95" s="381"/>
      <c r="X95" s="381"/>
    </row>
    <row r="96">
      <c r="A96" s="381"/>
      <c r="B96" s="381"/>
      <c r="C96" s="381"/>
      <c r="D96" s="381"/>
      <c r="E96" s="381"/>
      <c r="F96" s="381"/>
      <c r="G96" s="381"/>
      <c r="H96" s="381"/>
      <c r="I96" s="381"/>
      <c r="J96" s="381"/>
      <c r="K96" s="381"/>
      <c r="L96" s="381"/>
      <c r="M96" s="381"/>
      <c r="N96" s="381"/>
      <c r="O96" s="381"/>
      <c r="P96" s="381"/>
      <c r="Q96" s="381"/>
      <c r="R96" s="381"/>
      <c r="S96" s="381"/>
      <c r="T96" s="381"/>
      <c r="U96" s="381"/>
      <c r="V96" s="381"/>
      <c r="W96" s="381"/>
      <c r="X96" s="381"/>
    </row>
  </sheetData>
  <mergeCells count="74">
    <mergeCell ref="U21:V21"/>
    <mergeCell ref="N19:O19"/>
    <mergeCell ref="N20:O20"/>
    <mergeCell ref="U19:V19"/>
    <mergeCell ref="U20:V20"/>
    <mergeCell ref="N26:O26"/>
    <mergeCell ref="H25:I25"/>
    <mergeCell ref="H26:I26"/>
    <mergeCell ref="E7:F7"/>
    <mergeCell ref="K7:L7"/>
    <mergeCell ref="T23:V23"/>
    <mergeCell ref="T29:U29"/>
    <mergeCell ref="T31:U31"/>
    <mergeCell ref="N23:O23"/>
    <mergeCell ref="P14:Q14"/>
    <mergeCell ref="S52:T52"/>
    <mergeCell ref="S53:U53"/>
    <mergeCell ref="S50:U50"/>
    <mergeCell ref="S51:T51"/>
    <mergeCell ref="G50:H50"/>
    <mergeCell ref="M50:N50"/>
    <mergeCell ref="B46:C46"/>
    <mergeCell ref="G47:H47"/>
    <mergeCell ref="G53:H53"/>
    <mergeCell ref="G49:H49"/>
    <mergeCell ref="S48:T48"/>
    <mergeCell ref="S49:U49"/>
    <mergeCell ref="S47:U47"/>
    <mergeCell ref="M51:N51"/>
    <mergeCell ref="N42:O42"/>
    <mergeCell ref="N33:O33"/>
    <mergeCell ref="N18:O18"/>
    <mergeCell ref="N22:P22"/>
    <mergeCell ref="M52:N52"/>
    <mergeCell ref="M53:N53"/>
    <mergeCell ref="M47:O47"/>
    <mergeCell ref="M48:N48"/>
    <mergeCell ref="M49:N49"/>
    <mergeCell ref="N34:P34"/>
    <mergeCell ref="G1:K1"/>
    <mergeCell ref="A1:E1"/>
    <mergeCell ref="J10:K10"/>
    <mergeCell ref="P10:Q10"/>
    <mergeCell ref="M1:Q1"/>
    <mergeCell ref="E5:F5"/>
    <mergeCell ref="D9:F9"/>
    <mergeCell ref="K5:L5"/>
    <mergeCell ref="U15:V15"/>
    <mergeCell ref="J15:K15"/>
    <mergeCell ref="P15:Q15"/>
    <mergeCell ref="J14:L14"/>
    <mergeCell ref="O16:P16"/>
    <mergeCell ref="D14:E14"/>
    <mergeCell ref="T26:U26"/>
    <mergeCell ref="B25:C25"/>
    <mergeCell ref="B37:C37"/>
    <mergeCell ref="A56:B56"/>
    <mergeCell ref="A58:B58"/>
    <mergeCell ref="A59:B59"/>
    <mergeCell ref="A53:B53"/>
    <mergeCell ref="A54:B54"/>
    <mergeCell ref="A55:B55"/>
    <mergeCell ref="M44:N44"/>
    <mergeCell ref="M45:N45"/>
    <mergeCell ref="H37:I37"/>
    <mergeCell ref="S44:T44"/>
    <mergeCell ref="S45:T45"/>
    <mergeCell ref="U16:V16"/>
    <mergeCell ref="U18:V18"/>
    <mergeCell ref="W10:X10"/>
    <mergeCell ref="W14:X14"/>
    <mergeCell ref="T33:U33"/>
    <mergeCell ref="T34:V34"/>
    <mergeCell ref="T42:U42"/>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7.29" defaultRowHeight="15.0"/>
  <cols>
    <col customWidth="1" min="1" max="1" width="20.14"/>
    <col customWidth="1" min="2" max="2" width="10.29"/>
    <col customWidth="1" min="3" max="3" width="10.0"/>
    <col customWidth="1" min="4" max="4" width="9.71"/>
    <col customWidth="1" min="5" max="5" width="11.57"/>
    <col customWidth="1" min="6" max="6" width="14.14"/>
    <col customWidth="1" min="7" max="7" width="15.29"/>
    <col customWidth="1" min="8" max="8" width="11.71"/>
    <col customWidth="1" min="9" max="14" width="9.43"/>
  </cols>
  <sheetData>
    <row r="1" ht="18.0" customHeight="1">
      <c r="A1" s="1"/>
      <c r="B1" s="300" t="s">
        <v>542</v>
      </c>
      <c r="N1" s="41"/>
    </row>
    <row r="2" ht="15.75" customHeight="1">
      <c r="A2" s="199"/>
      <c r="B2" s="8">
        <v>1984.0</v>
      </c>
      <c r="C2" s="8">
        <v>1988.0</v>
      </c>
      <c r="D2" s="8">
        <v>1992.0</v>
      </c>
      <c r="E2" s="8">
        <v>1996.0</v>
      </c>
      <c r="F2" s="8">
        <v>2000.0</v>
      </c>
      <c r="G2" s="8">
        <v>2004.0</v>
      </c>
      <c r="H2" s="8">
        <v>2008.0</v>
      </c>
      <c r="I2" s="8">
        <v>2010.0</v>
      </c>
      <c r="J2" s="8">
        <v>2011.0</v>
      </c>
      <c r="K2" s="8">
        <v>2012.0</v>
      </c>
      <c r="L2" s="8">
        <v>2013.0</v>
      </c>
      <c r="M2" s="9">
        <v>2014.0</v>
      </c>
      <c r="N2" s="10">
        <v>2015.0</v>
      </c>
    </row>
    <row r="3" ht="15.75" customHeight="1">
      <c r="A3" s="361" t="s">
        <v>48</v>
      </c>
      <c r="B3" s="119"/>
      <c r="C3" s="119"/>
      <c r="D3" s="119"/>
      <c r="E3" s="119"/>
      <c r="F3" s="119"/>
      <c r="G3" s="119"/>
      <c r="H3" s="119"/>
      <c r="I3" s="119"/>
      <c r="J3" s="119">
        <v>160.5</v>
      </c>
      <c r="K3" s="119">
        <v>157.2</v>
      </c>
      <c r="L3" s="119">
        <f>108.7+314</f>
        <v>422.7</v>
      </c>
      <c r="M3" s="210">
        <v>414.1</v>
      </c>
      <c r="N3" s="235">
        <v>410.8</v>
      </c>
    </row>
    <row r="4" ht="15.75" customHeight="1">
      <c r="A4" s="97" t="s">
        <v>543</v>
      </c>
      <c r="B4" s="119"/>
      <c r="C4" s="119"/>
      <c r="D4" s="119"/>
      <c r="E4" s="119"/>
      <c r="F4" s="119">
        <v>40.8</v>
      </c>
      <c r="G4" s="119">
        <v>119.4</v>
      </c>
      <c r="H4" s="119">
        <v>291.1</v>
      </c>
      <c r="I4" s="119">
        <v>326.0</v>
      </c>
      <c r="J4" s="119">
        <v>340.3</v>
      </c>
      <c r="K4" s="119">
        <f>108.7+221.3</f>
        <v>330</v>
      </c>
      <c r="L4" s="119" t="s">
        <v>3</v>
      </c>
      <c r="M4" s="116"/>
      <c r="N4" s="366"/>
    </row>
    <row r="5" ht="15.75" customHeight="1">
      <c r="A5" s="97" t="s">
        <v>544</v>
      </c>
      <c r="B5" s="119">
        <v>80.0</v>
      </c>
      <c r="C5" s="119">
        <v>82.0</v>
      </c>
      <c r="D5" s="119">
        <v>84.0</v>
      </c>
      <c r="E5" s="119">
        <v>88.2</v>
      </c>
      <c r="F5" s="119">
        <v>90.9</v>
      </c>
      <c r="G5" s="119">
        <v>162.9</v>
      </c>
      <c r="H5" s="119" t="s">
        <v>545</v>
      </c>
      <c r="I5" s="119"/>
      <c r="J5" s="119"/>
      <c r="K5" s="119"/>
      <c r="L5" s="119"/>
      <c r="M5" s="116"/>
      <c r="N5" s="366"/>
    </row>
    <row r="6" ht="15.75" customHeight="1">
      <c r="A6" s="97" t="s">
        <v>546</v>
      </c>
      <c r="B6" s="119">
        <v>22.8</v>
      </c>
      <c r="C6" s="119">
        <v>32.5</v>
      </c>
      <c r="D6" s="119">
        <v>46.3</v>
      </c>
      <c r="E6" s="119">
        <v>66.1</v>
      </c>
      <c r="F6" s="119">
        <v>125.3</v>
      </c>
      <c r="G6" s="129" t="s">
        <v>547</v>
      </c>
      <c r="H6" s="119"/>
      <c r="I6" s="119"/>
      <c r="J6" s="119"/>
      <c r="K6" s="119"/>
      <c r="L6" s="119"/>
      <c r="M6" s="116"/>
      <c r="N6" s="366"/>
    </row>
    <row r="7" ht="15.75" customHeight="1">
      <c r="A7" s="97" t="s">
        <v>548</v>
      </c>
      <c r="B7" s="119">
        <v>0.7077464788732395</v>
      </c>
      <c r="C7" s="119">
        <v>0.9908450704225353</v>
      </c>
      <c r="D7" s="119">
        <v>3.75</v>
      </c>
      <c r="E7" s="119">
        <v>4.6</v>
      </c>
      <c r="F7" s="119" t="s">
        <v>232</v>
      </c>
      <c r="G7" s="119"/>
      <c r="H7" s="119"/>
      <c r="I7" s="119"/>
      <c r="J7" s="119"/>
      <c r="K7" s="119"/>
      <c r="L7" s="119"/>
      <c r="M7" s="116"/>
      <c r="N7" s="366"/>
    </row>
    <row r="8" ht="15.75" customHeight="1">
      <c r="A8" s="97" t="s">
        <v>549</v>
      </c>
      <c r="B8" s="119">
        <v>13.7</v>
      </c>
      <c r="C8" s="119">
        <v>19.6</v>
      </c>
      <c r="D8" s="119">
        <v>27.9</v>
      </c>
      <c r="E8" s="119">
        <v>39.8</v>
      </c>
      <c r="F8" s="119" t="s">
        <v>377</v>
      </c>
      <c r="G8" s="119"/>
      <c r="H8" s="119"/>
      <c r="I8" s="119"/>
      <c r="J8" s="119"/>
      <c r="K8" s="119"/>
      <c r="L8" s="119"/>
      <c r="M8" s="116"/>
      <c r="N8" s="366"/>
    </row>
    <row r="9" ht="15.75" customHeight="1">
      <c r="A9" s="97" t="s">
        <v>550</v>
      </c>
      <c r="B9" s="119"/>
      <c r="C9" s="119"/>
      <c r="D9" s="119"/>
      <c r="E9" s="119"/>
      <c r="F9" s="119"/>
      <c r="G9" s="119"/>
      <c r="H9" s="119">
        <v>172.1</v>
      </c>
      <c r="I9" s="119">
        <v>161.2</v>
      </c>
      <c r="J9" s="119" t="s">
        <v>48</v>
      </c>
      <c r="K9" s="119"/>
      <c r="L9" s="119"/>
      <c r="M9" s="116"/>
      <c r="N9" s="366"/>
    </row>
    <row r="10" ht="15.75" customHeight="1">
      <c r="A10" s="97" t="s">
        <v>551</v>
      </c>
      <c r="B10" s="119"/>
      <c r="C10" s="119"/>
      <c r="D10" s="119"/>
      <c r="E10" s="119"/>
      <c r="F10" s="119"/>
      <c r="G10" s="119"/>
      <c r="H10" s="119" t="s">
        <v>552</v>
      </c>
      <c r="I10" s="119"/>
      <c r="J10" s="119"/>
      <c r="K10" s="119"/>
      <c r="L10" s="119"/>
      <c r="M10" s="116"/>
      <c r="N10" s="366"/>
    </row>
    <row r="11" ht="15.75" customHeight="1">
      <c r="A11" s="97" t="s">
        <v>553</v>
      </c>
      <c r="B11" s="119">
        <v>30.2</v>
      </c>
      <c r="C11" s="119">
        <v>51.2</v>
      </c>
      <c r="D11" s="119">
        <v>74.0</v>
      </c>
      <c r="E11" s="119">
        <v>69.7</v>
      </c>
      <c r="F11" s="119">
        <v>98.2</v>
      </c>
      <c r="G11" s="119">
        <v>122.8</v>
      </c>
      <c r="H11" s="119" t="s">
        <v>554</v>
      </c>
      <c r="I11" s="119"/>
      <c r="J11" s="119"/>
      <c r="K11" s="119"/>
      <c r="L11" s="119"/>
      <c r="M11" s="116"/>
      <c r="N11" s="366"/>
    </row>
    <row r="12" ht="15.75" customHeight="1">
      <c r="A12" s="97" t="s">
        <v>555</v>
      </c>
      <c r="B12" s="119">
        <v>251.18999999999997</v>
      </c>
      <c r="C12" s="119">
        <v>275.96999999999997</v>
      </c>
      <c r="D12" s="119">
        <v>270.18</v>
      </c>
      <c r="E12" s="119">
        <v>288.98999999999995</v>
      </c>
      <c r="F12" s="119">
        <v>280.41</v>
      </c>
      <c r="G12" s="119">
        <v>316.05</v>
      </c>
      <c r="H12" s="119">
        <v>396.6</v>
      </c>
      <c r="I12" s="119">
        <v>364.7</v>
      </c>
      <c r="J12" s="119">
        <v>336.9</v>
      </c>
      <c r="K12" s="119">
        <v>325.8</v>
      </c>
      <c r="L12" s="119">
        <v>304.8</v>
      </c>
      <c r="M12" s="210">
        <v>288.7</v>
      </c>
      <c r="N12" s="235">
        <v>276.5</v>
      </c>
    </row>
    <row r="13" ht="15.75" customHeight="1">
      <c r="A13" s="97" t="s">
        <v>7</v>
      </c>
      <c r="B13" s="119">
        <v>23.0</v>
      </c>
      <c r="C13" s="119">
        <v>25.2</v>
      </c>
      <c r="D13" s="119">
        <v>36.0</v>
      </c>
      <c r="E13" s="119">
        <v>77.9</v>
      </c>
      <c r="F13" s="119">
        <v>141.1</v>
      </c>
      <c r="G13" s="119">
        <v>204.7</v>
      </c>
      <c r="H13" s="119">
        <v>241.3</v>
      </c>
      <c r="I13" s="119">
        <v>204.4</v>
      </c>
      <c r="J13" s="119">
        <v>220.8</v>
      </c>
      <c r="K13" s="119">
        <v>225.1</v>
      </c>
      <c r="L13" s="119">
        <v>224.5</v>
      </c>
      <c r="M13" s="210">
        <v>228.5</v>
      </c>
      <c r="N13" s="235">
        <v>233.4</v>
      </c>
    </row>
    <row r="14" ht="15.75" customHeight="1">
      <c r="A14" s="97" t="s">
        <v>558</v>
      </c>
      <c r="B14" s="119">
        <v>17.349300000000003</v>
      </c>
      <c r="C14" s="119">
        <v>23.0</v>
      </c>
      <c r="D14" s="119">
        <v>35.4</v>
      </c>
      <c r="E14" s="119" t="s">
        <v>138</v>
      </c>
      <c r="F14" s="119"/>
      <c r="G14" s="119"/>
      <c r="H14" s="119"/>
      <c r="I14" s="119"/>
      <c r="J14" s="119"/>
      <c r="K14" s="119"/>
      <c r="L14" s="119"/>
      <c r="M14" s="116"/>
      <c r="N14" s="366"/>
    </row>
    <row r="15" ht="15.75" customHeight="1">
      <c r="A15" s="97" t="s">
        <v>141</v>
      </c>
      <c r="B15" s="119">
        <v>24.2</v>
      </c>
      <c r="C15" s="119">
        <v>20.7</v>
      </c>
      <c r="D15" s="119" t="s">
        <v>559</v>
      </c>
      <c r="E15" s="119"/>
      <c r="F15" s="119"/>
      <c r="G15" s="119"/>
      <c r="H15" s="119"/>
      <c r="I15" s="119"/>
      <c r="J15" s="119"/>
      <c r="K15" s="119"/>
      <c r="L15" s="119"/>
      <c r="M15" s="116"/>
      <c r="N15" s="366"/>
    </row>
    <row r="16" ht="15.75" customHeight="1">
      <c r="A16" s="97" t="s">
        <v>560</v>
      </c>
      <c r="B16" s="119">
        <v>5.1</v>
      </c>
      <c r="C16" s="119">
        <v>4.2</v>
      </c>
      <c r="D16" s="119">
        <v>5.7</v>
      </c>
      <c r="E16" s="119">
        <v>48.6</v>
      </c>
      <c r="F16" s="119">
        <v>166.7</v>
      </c>
      <c r="G16" s="119">
        <v>227.9</v>
      </c>
      <c r="H16" s="119">
        <v>286.4</v>
      </c>
      <c r="I16" s="119">
        <v>261.1</v>
      </c>
      <c r="J16" s="119">
        <v>195.7</v>
      </c>
      <c r="K16" s="119">
        <v>191.4</v>
      </c>
      <c r="L16" s="119">
        <v>183.7</v>
      </c>
      <c r="M16" s="210">
        <v>172.6</v>
      </c>
      <c r="N16" s="235">
        <v>161.5</v>
      </c>
    </row>
    <row r="17" ht="15.75" customHeight="1">
      <c r="A17" s="97" t="s">
        <v>561</v>
      </c>
      <c r="B17" s="119">
        <v>7.7</v>
      </c>
      <c r="C17" s="119">
        <v>11.1</v>
      </c>
      <c r="D17" s="119">
        <v>15.8</v>
      </c>
      <c r="E17" s="119">
        <v>22.5</v>
      </c>
      <c r="F17" s="119">
        <v>32.5</v>
      </c>
      <c r="G17" s="119" t="s">
        <v>77</v>
      </c>
      <c r="H17" s="119"/>
      <c r="I17" s="119"/>
      <c r="J17" s="119"/>
      <c r="K17" s="119"/>
      <c r="L17" s="119"/>
      <c r="M17" s="116"/>
      <c r="N17" s="366"/>
    </row>
    <row r="18" ht="15.75" customHeight="1">
      <c r="A18" s="97" t="s">
        <v>562</v>
      </c>
      <c r="B18" s="119">
        <v>23.9</v>
      </c>
      <c r="C18" s="119">
        <v>34.0</v>
      </c>
      <c r="D18" s="119">
        <v>48.6</v>
      </c>
      <c r="E18" s="119">
        <v>69.3</v>
      </c>
      <c r="F18" s="119" t="s">
        <v>24</v>
      </c>
      <c r="G18" s="119"/>
      <c r="H18" s="119"/>
      <c r="I18" s="119"/>
      <c r="J18" s="119"/>
      <c r="K18" s="119"/>
      <c r="L18" s="119"/>
      <c r="M18" s="116"/>
      <c r="N18" s="366"/>
    </row>
    <row r="19" ht="15.75" customHeight="1">
      <c r="A19" s="97" t="s">
        <v>563</v>
      </c>
      <c r="B19" s="119"/>
      <c r="C19" s="119">
        <v>9.4</v>
      </c>
      <c r="D19" s="119">
        <v>13.5</v>
      </c>
      <c r="E19" s="119">
        <v>19.2</v>
      </c>
      <c r="F19" s="119">
        <v>32.2</v>
      </c>
      <c r="G19" s="119">
        <v>58.0</v>
      </c>
      <c r="H19" s="119">
        <v>95.8</v>
      </c>
      <c r="I19" s="119">
        <v>105.5</v>
      </c>
      <c r="J19" s="119">
        <v>113.6</v>
      </c>
      <c r="K19" s="119">
        <v>117.1</v>
      </c>
      <c r="L19" s="119">
        <v>122.0</v>
      </c>
      <c r="M19" s="210">
        <v>135.7</v>
      </c>
      <c r="N19" s="235">
        <v>152.5</v>
      </c>
    </row>
    <row r="20" ht="15.75" customHeight="1">
      <c r="A20" s="97" t="s">
        <v>564</v>
      </c>
      <c r="B20" s="119">
        <v>12.2</v>
      </c>
      <c r="C20" s="119">
        <v>17.4</v>
      </c>
      <c r="D20" s="119">
        <v>26.0</v>
      </c>
      <c r="E20" s="119"/>
      <c r="F20" s="119"/>
      <c r="G20" s="119"/>
      <c r="H20" s="119"/>
      <c r="I20" s="119"/>
      <c r="J20" s="119"/>
      <c r="K20" s="119"/>
      <c r="L20" s="119"/>
      <c r="M20" s="116"/>
      <c r="N20" s="366"/>
    </row>
    <row r="21" ht="15.75" customHeight="1">
      <c r="A21" s="97" t="s">
        <v>35</v>
      </c>
      <c r="B21" s="119"/>
      <c r="C21" s="119"/>
      <c r="D21" s="119"/>
      <c r="E21" s="119"/>
      <c r="F21" s="119"/>
      <c r="G21" s="119"/>
      <c r="H21" s="119">
        <v>33.2</v>
      </c>
      <c r="I21" s="119">
        <v>41.8</v>
      </c>
      <c r="J21" s="119">
        <v>84.1</v>
      </c>
      <c r="K21" s="119">
        <v>95.4</v>
      </c>
      <c r="L21" s="119">
        <v>94.7</v>
      </c>
      <c r="M21" s="210">
        <v>97.1</v>
      </c>
      <c r="N21" s="235">
        <v>94.7</v>
      </c>
    </row>
    <row r="22" ht="15.75" customHeight="1">
      <c r="A22" s="97" t="s">
        <v>565</v>
      </c>
      <c r="B22" s="119"/>
      <c r="C22" s="119"/>
      <c r="D22" s="119"/>
      <c r="E22" s="119"/>
      <c r="F22" s="119"/>
      <c r="G22" s="119">
        <v>33.6</v>
      </c>
      <c r="H22" s="119">
        <v>40.8</v>
      </c>
      <c r="I22" s="119">
        <v>44.322302158273374</v>
      </c>
      <c r="J22" s="119">
        <v>45.080778451272415</v>
      </c>
      <c r="K22" s="119">
        <v>46.27861601155768</v>
      </c>
      <c r="L22" s="119">
        <v>45.59656533050932</v>
      </c>
      <c r="M22" s="116">
        <f t="shared" ref="M22:M25" si="1">L22*1.018</f>
        <v>46.41730351</v>
      </c>
      <c r="N22" s="366">
        <f t="shared" ref="N22:N25" si="2">M22*1.013</f>
        <v>47.02072845</v>
      </c>
    </row>
    <row r="23" ht="15.75" customHeight="1">
      <c r="A23" s="97" t="s">
        <v>566</v>
      </c>
      <c r="B23" s="119">
        <v>5.2</v>
      </c>
      <c r="C23" s="119">
        <v>7.4</v>
      </c>
      <c r="D23" s="119">
        <v>10.6</v>
      </c>
      <c r="E23" s="119">
        <v>15.1</v>
      </c>
      <c r="F23" s="119">
        <v>17.2</v>
      </c>
      <c r="G23" s="119">
        <v>28.9</v>
      </c>
      <c r="H23" s="119">
        <v>35.083842794759825</v>
      </c>
      <c r="I23" s="119">
        <v>38.11266375545851</v>
      </c>
      <c r="J23" s="119">
        <v>38.76487608455485</v>
      </c>
      <c r="K23" s="119">
        <v>39.794894335993746</v>
      </c>
      <c r="L23" s="119">
        <v>39.20840024599474</v>
      </c>
      <c r="M23" s="116">
        <f t="shared" si="1"/>
        <v>39.91415145</v>
      </c>
      <c r="N23" s="366">
        <f t="shared" si="2"/>
        <v>40.43303542</v>
      </c>
    </row>
    <row r="24" ht="15.75" customHeight="1">
      <c r="A24" s="97" t="s">
        <v>567</v>
      </c>
      <c r="B24" s="119">
        <v>5.6</v>
      </c>
      <c r="C24" s="119">
        <v>8.0</v>
      </c>
      <c r="D24" s="119">
        <v>11.4</v>
      </c>
      <c r="E24" s="119">
        <v>16.3</v>
      </c>
      <c r="F24" s="119">
        <v>23.2</v>
      </c>
      <c r="G24" s="119">
        <v>22.9</v>
      </c>
      <c r="H24" s="119">
        <v>27.8</v>
      </c>
      <c r="I24" s="119">
        <v>30.2</v>
      </c>
      <c r="J24" s="119">
        <v>30.7168049251317</v>
      </c>
      <c r="K24" s="119">
        <v>31.5329785568947</v>
      </c>
      <c r="L24" s="119">
        <v>31.068247945788222</v>
      </c>
      <c r="M24" s="116">
        <f t="shared" si="1"/>
        <v>31.62747641</v>
      </c>
      <c r="N24" s="366">
        <f t="shared" si="2"/>
        <v>32.0386336</v>
      </c>
    </row>
    <row r="25" ht="15.75" customHeight="1">
      <c r="A25" s="97" t="s">
        <v>568</v>
      </c>
      <c r="B25" s="119">
        <v>5.3</v>
      </c>
      <c r="C25" s="119">
        <v>7.6</v>
      </c>
      <c r="D25" s="119">
        <v>10.9</v>
      </c>
      <c r="E25" s="119">
        <v>15.5</v>
      </c>
      <c r="F25" s="119">
        <v>22.1</v>
      </c>
      <c r="G25" s="119">
        <v>27.1</v>
      </c>
      <c r="H25" s="119">
        <v>32.9</v>
      </c>
      <c r="I25" s="119">
        <v>29.0</v>
      </c>
      <c r="J25" s="119">
        <v>29.4962696300934</v>
      </c>
      <c r="K25" s="119">
        <v>30.2800125215213</v>
      </c>
      <c r="L25" s="119">
        <v>29.833748027412433</v>
      </c>
      <c r="M25" s="116">
        <f t="shared" si="1"/>
        <v>30.37075549</v>
      </c>
      <c r="N25" s="366">
        <f t="shared" si="2"/>
        <v>30.76557531</v>
      </c>
    </row>
    <row r="26" ht="15.75" customHeight="1">
      <c r="A26" s="97" t="s">
        <v>569</v>
      </c>
      <c r="B26" s="119">
        <v>282.75295352112687</v>
      </c>
      <c r="C26" s="119">
        <v>369.34615492957744</v>
      </c>
      <c r="D26" s="119">
        <v>318.1089999999999</v>
      </c>
      <c r="E26" s="119">
        <v>257.2560000000002</v>
      </c>
      <c r="F26" s="119">
        <v>260.33399999999983</v>
      </c>
      <c r="G26" s="119">
        <v>258.79299999999967</v>
      </c>
      <c r="H26" s="119">
        <v>316.4441572052401</v>
      </c>
      <c r="I26" s="119">
        <v>385.8700340862681</v>
      </c>
      <c r="J26" s="119">
        <v>429.6532709089479</v>
      </c>
      <c r="K26" s="119">
        <v>428.0534985740326</v>
      </c>
      <c r="L26" s="119">
        <v>500.67603845029544</v>
      </c>
      <c r="M26" s="210">
        <v>417.9</v>
      </c>
      <c r="N26" s="235">
        <v>389.8</v>
      </c>
    </row>
    <row r="27" ht="15.75" customHeight="1">
      <c r="A27" s="97"/>
      <c r="B27" s="119"/>
      <c r="C27" s="119"/>
      <c r="D27" s="119"/>
      <c r="E27" s="119"/>
      <c r="F27" s="119"/>
      <c r="G27" s="119"/>
      <c r="H27" s="119"/>
      <c r="I27" s="119"/>
      <c r="J27" s="119"/>
      <c r="K27" s="119"/>
      <c r="L27" s="119"/>
      <c r="M27" s="116"/>
      <c r="N27" s="366"/>
    </row>
    <row r="28" ht="15.75" customHeight="1">
      <c r="A28" s="97"/>
      <c r="B28" s="119"/>
      <c r="C28" s="119"/>
      <c r="D28" s="119"/>
      <c r="E28" s="119"/>
      <c r="F28" s="119"/>
      <c r="G28" s="119"/>
      <c r="H28" s="119"/>
      <c r="I28" s="119"/>
      <c r="J28" s="119"/>
      <c r="K28" s="119"/>
      <c r="L28" s="119"/>
      <c r="M28" s="116"/>
      <c r="N28" s="235"/>
    </row>
    <row r="29" ht="15.75" customHeight="1">
      <c r="A29" s="97"/>
      <c r="B29" s="119"/>
      <c r="C29" s="119"/>
      <c r="D29" s="119"/>
      <c r="E29" s="119"/>
      <c r="F29" s="119"/>
      <c r="G29" s="119"/>
      <c r="H29" s="119"/>
      <c r="I29" s="119"/>
      <c r="J29" s="119"/>
      <c r="K29" s="119"/>
      <c r="L29" s="119"/>
      <c r="M29" s="116"/>
      <c r="N29" s="235"/>
    </row>
    <row r="30" ht="15.75" customHeight="1">
      <c r="A30" s="372" t="s">
        <v>33</v>
      </c>
      <c r="B30" s="212">
        <v>810.9000000000001</v>
      </c>
      <c r="C30" s="212">
        <v>999.607</v>
      </c>
      <c r="D30" s="212">
        <v>1038.139</v>
      </c>
      <c r="E30" s="212">
        <v>1099.046</v>
      </c>
      <c r="F30" s="212">
        <v>1330.944</v>
      </c>
      <c r="G30" s="212">
        <v>1583.043</v>
      </c>
      <c r="H30" s="212">
        <v>1969.528</v>
      </c>
      <c r="I30" s="212">
        <v>1992.205</v>
      </c>
      <c r="J30" s="212">
        <v>2025.612</v>
      </c>
      <c r="K30" s="212">
        <v>2017.94</v>
      </c>
      <c r="L30" s="212">
        <v>1998.7830000000001</v>
      </c>
      <c r="M30" s="386">
        <v>1902.7</v>
      </c>
      <c r="N30" s="392">
        <v>1869.4</v>
      </c>
    </row>
    <row r="31" ht="15.75" customHeight="1">
      <c r="A31" s="372" t="s">
        <v>570</v>
      </c>
      <c r="B31" s="294">
        <f>'Radio (MS)'!B31</f>
        <v>47.5508694</v>
      </c>
      <c r="C31" s="294">
        <f>'Radio (MS)'!C31</f>
        <v>44.33442343</v>
      </c>
      <c r="D31" s="294">
        <f>'Radio (MS)'!D31</f>
        <v>45.92641255</v>
      </c>
      <c r="E31" s="294">
        <f>'Radio (MS)'!E31</f>
        <v>47.74959374</v>
      </c>
      <c r="F31" s="294">
        <f>'Radio (MS)'!F31</f>
        <v>53.6093179</v>
      </c>
      <c r="G31" s="294">
        <f>'Radio (MS)'!G31</f>
        <v>57.58213769</v>
      </c>
      <c r="H31" s="294">
        <f>'Radio (MS)'!H31</f>
        <v>61.71021686</v>
      </c>
      <c r="I31" s="294">
        <f>'Radio (MS)'!I31</f>
        <v>58.03619607</v>
      </c>
      <c r="J31" s="294">
        <f>'Radio (MS)'!J31</f>
        <v>53.99355849</v>
      </c>
      <c r="K31" s="294">
        <f>'Radio (MS)'!K31</f>
        <v>53.13834901</v>
      </c>
      <c r="L31" s="294">
        <f>'Radio (MS)'!L31</f>
        <v>56.81957471</v>
      </c>
      <c r="M31" s="294">
        <f>'Radio (MS)'!M31</f>
        <v>58.017554</v>
      </c>
      <c r="N31" s="391">
        <v>57.9</v>
      </c>
    </row>
    <row r="32" ht="15.75" customHeight="1">
      <c r="A32" s="372" t="s">
        <v>38</v>
      </c>
      <c r="B32" s="294">
        <f>'Radio (MS)'!B32</f>
        <v>1116.614424</v>
      </c>
      <c r="C32" s="294">
        <f>'Radio (MS)'!C32</f>
        <v>904.7439157</v>
      </c>
      <c r="D32" s="294">
        <f>'Radio (MS)'!D32</f>
        <v>880.3484869</v>
      </c>
      <c r="E32" s="294">
        <f>'Radio (MS)'!E32</f>
        <v>968.362081</v>
      </c>
      <c r="F32" s="294">
        <f>'Radio (MS)'!F32</f>
        <v>931.5406834</v>
      </c>
      <c r="G32" s="294">
        <f>'Radio (MS)'!G32</f>
        <v>1022.287041</v>
      </c>
      <c r="H32" s="294">
        <f>'Radio (MS)'!H32</f>
        <v>1100.60844</v>
      </c>
      <c r="I32" s="294">
        <f>'Radio (MS)'!I32</f>
        <v>990.8780213</v>
      </c>
      <c r="J32" s="294">
        <f>'Radio (MS)'!J32</f>
        <v>895.5254278</v>
      </c>
      <c r="K32" s="294">
        <f>'Radio (MS)'!K32</f>
        <v>873.046234</v>
      </c>
      <c r="L32" s="294">
        <f>'Radio (MS)'!L32</f>
        <v>963.7925636</v>
      </c>
      <c r="M32" s="294">
        <f>'Radio (MS)'!M32</f>
        <v>1022.970864</v>
      </c>
      <c r="N32" s="391">
        <v>1041.0</v>
      </c>
    </row>
    <row r="33" ht="15.75" customHeight="1">
      <c r="A33" s="97"/>
      <c r="B33" s="119"/>
      <c r="C33" s="119"/>
      <c r="D33" s="119"/>
      <c r="E33" s="119"/>
      <c r="F33" s="119"/>
      <c r="G33" s="119"/>
      <c r="H33" s="119"/>
      <c r="I33" s="119"/>
      <c r="J33" s="119"/>
      <c r="K33" s="119"/>
      <c r="L33" s="119"/>
      <c r="M33" s="116"/>
      <c r="N33" s="366"/>
    </row>
    <row r="34" ht="15.75" customHeight="1">
      <c r="A34" s="2"/>
      <c r="B34" s="134" t="s">
        <v>66</v>
      </c>
      <c r="F34" s="336"/>
      <c r="G34" s="336"/>
      <c r="H34" s="336"/>
      <c r="I34" s="336"/>
      <c r="J34" s="336"/>
      <c r="K34" s="336"/>
      <c r="L34" s="336"/>
      <c r="M34" s="366"/>
      <c r="N34" s="366"/>
    </row>
    <row r="35" ht="15.75" customHeight="1">
      <c r="A35" s="2"/>
      <c r="B35" s="373" t="s">
        <v>572</v>
      </c>
      <c r="N35" s="366"/>
    </row>
    <row r="36" ht="15.75" customHeight="1">
      <c r="A36" s="2"/>
      <c r="N36" s="366"/>
    </row>
    <row r="37" ht="15.75" customHeight="1">
      <c r="A37" s="2"/>
      <c r="N37" s="366"/>
    </row>
    <row r="38" ht="15.75" customHeight="1">
      <c r="A38" s="113"/>
      <c r="N38" s="366"/>
    </row>
    <row r="39" ht="15.75" customHeight="1">
      <c r="A39" s="113"/>
      <c r="N39" s="366"/>
    </row>
    <row r="40" ht="15.75" customHeight="1">
      <c r="A40" s="113"/>
      <c r="N40" s="366"/>
    </row>
    <row r="41" ht="15.75" customHeight="1">
      <c r="A41" s="113"/>
      <c r="N41" s="366"/>
    </row>
    <row r="42" ht="15.75" customHeight="1">
      <c r="A42" s="113"/>
      <c r="N42" s="366"/>
    </row>
    <row r="43" ht="15.75" customHeight="1">
      <c r="A43" s="113"/>
      <c r="N43" s="366"/>
    </row>
    <row r="44" ht="15.75" customHeight="1">
      <c r="A44" s="113"/>
      <c r="N44" s="366"/>
    </row>
    <row r="45" ht="15.75" customHeight="1">
      <c r="A45" s="113"/>
      <c r="N45" s="366"/>
    </row>
    <row r="46" ht="15.75" customHeight="1">
      <c r="A46" s="113"/>
      <c r="N46" s="366"/>
    </row>
    <row r="47" ht="15.75" customHeight="1">
      <c r="A47" s="113"/>
      <c r="N47" s="366"/>
    </row>
    <row r="48" ht="15.75" customHeight="1">
      <c r="A48" s="113"/>
      <c r="N48" s="366"/>
    </row>
    <row r="49" ht="15.75" customHeight="1">
      <c r="A49" s="113"/>
      <c r="N49" s="366"/>
    </row>
    <row r="50" ht="15.75" customHeight="1">
      <c r="A50" s="113"/>
      <c r="N50" s="366"/>
    </row>
    <row r="51" ht="15.75" customHeight="1">
      <c r="A51" s="113"/>
      <c r="N51" s="366"/>
    </row>
    <row r="52" ht="15.75" customHeight="1">
      <c r="A52" s="113"/>
      <c r="N52" s="366"/>
    </row>
    <row r="53" ht="15.75" customHeight="1">
      <c r="A53" s="113"/>
      <c r="N53" s="366"/>
    </row>
    <row r="54" ht="15.75" customHeight="1">
      <c r="A54" s="113"/>
      <c r="N54" s="366"/>
    </row>
    <row r="55" ht="15.75" customHeight="1">
      <c r="A55" s="113"/>
      <c r="N55" s="366"/>
    </row>
    <row r="56" ht="15.75" customHeight="1">
      <c r="A56" s="113"/>
      <c r="N56" s="366"/>
    </row>
    <row r="57" ht="15.75" customHeight="1">
      <c r="A57" s="113"/>
      <c r="N57" s="366"/>
    </row>
    <row r="58" ht="15.75" customHeight="1">
      <c r="A58" s="113"/>
      <c r="N58" s="366"/>
    </row>
    <row r="59" ht="15.75" customHeight="1">
      <c r="A59" s="113"/>
      <c r="N59" s="366"/>
    </row>
    <row r="60" ht="15.75" customHeight="1">
      <c r="A60" s="113"/>
      <c r="N60" s="366"/>
    </row>
    <row r="61" ht="15.75" customHeight="1">
      <c r="A61" s="113"/>
      <c r="N61" s="366"/>
    </row>
    <row r="62" ht="15.75" customHeight="1">
      <c r="A62" s="113"/>
      <c r="N62" s="366"/>
    </row>
    <row r="63" ht="15.75" customHeight="1">
      <c r="A63" s="113"/>
      <c r="N63" s="366"/>
    </row>
    <row r="64" ht="15.75" customHeight="1">
      <c r="A64" s="113"/>
      <c r="N64" s="366"/>
    </row>
    <row r="65" ht="15.75" customHeight="1">
      <c r="A65" s="113"/>
      <c r="N65" s="366"/>
    </row>
    <row r="66" ht="15.75" customHeight="1">
      <c r="A66" s="113"/>
      <c r="N66" s="366"/>
    </row>
    <row r="67" ht="15.75" customHeight="1">
      <c r="A67" s="113"/>
      <c r="N67" s="366"/>
    </row>
    <row r="68" ht="15.75" customHeight="1">
      <c r="A68" s="113"/>
      <c r="N68" s="366"/>
    </row>
    <row r="69" ht="15.75" customHeight="1">
      <c r="A69" s="113"/>
      <c r="N69" s="366"/>
    </row>
    <row r="70" ht="15.75" customHeight="1">
      <c r="A70" s="113"/>
      <c r="N70" s="366"/>
    </row>
    <row r="71" ht="15.75" customHeight="1">
      <c r="A71" s="113"/>
      <c r="N71" s="366"/>
    </row>
    <row r="72" ht="15.75" customHeight="1">
      <c r="A72" s="113"/>
      <c r="N72" s="366"/>
    </row>
    <row r="73" ht="15.75" customHeight="1">
      <c r="A73" s="113"/>
      <c r="N73" s="366"/>
    </row>
    <row r="74" ht="15.75" customHeight="1">
      <c r="A74" s="113"/>
      <c r="N74" s="366"/>
    </row>
    <row r="75" ht="15.75" customHeight="1">
      <c r="A75" s="113"/>
      <c r="N75" s="366"/>
    </row>
    <row r="76" ht="15.75" customHeight="1">
      <c r="A76" s="113"/>
      <c r="N76" s="366"/>
    </row>
    <row r="77" ht="15.75" customHeight="1">
      <c r="A77" s="113"/>
      <c r="N77" s="366"/>
    </row>
    <row r="78" ht="15.75" customHeight="1">
      <c r="A78" s="113"/>
      <c r="N78" s="366"/>
    </row>
  </sheetData>
  <mergeCells count="3">
    <mergeCell ref="B1:M1"/>
    <mergeCell ref="B34:E34"/>
    <mergeCell ref="B35:M78"/>
  </mergeCell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7.29" defaultRowHeight="15.0"/>
  <cols>
    <col customWidth="1" min="1" max="1" width="20.14"/>
    <col customWidth="1" min="2" max="3" width="10.71"/>
    <col customWidth="1" min="4" max="4" width="9.71"/>
    <col customWidth="1" min="5" max="5" width="11.57"/>
    <col customWidth="1" min="6" max="6" width="14.14"/>
    <col customWidth="1" min="7" max="7" width="18.43"/>
    <col customWidth="1" min="8" max="8" width="11.71"/>
    <col customWidth="1" min="9" max="24" width="10.71"/>
  </cols>
  <sheetData>
    <row r="1" ht="18.0" customHeight="1">
      <c r="A1" s="1"/>
      <c r="B1" s="300" t="s">
        <v>571</v>
      </c>
      <c r="N1" s="393"/>
      <c r="O1" s="41"/>
      <c r="P1" s="41"/>
      <c r="Q1" s="41"/>
      <c r="R1" s="41"/>
      <c r="S1" s="41"/>
      <c r="T1" s="41"/>
      <c r="U1" s="41"/>
      <c r="V1" s="41"/>
      <c r="W1" s="41"/>
      <c r="X1" s="41"/>
    </row>
    <row r="2" ht="15.75" customHeight="1">
      <c r="A2" s="395"/>
      <c r="B2" s="8">
        <v>1984.0</v>
      </c>
      <c r="C2" s="8">
        <v>1988.0</v>
      </c>
      <c r="D2" s="8">
        <v>1992.0</v>
      </c>
      <c r="E2" s="8">
        <v>1996.0</v>
      </c>
      <c r="F2" s="8">
        <v>2000.0</v>
      </c>
      <c r="G2" s="8">
        <v>2004.0</v>
      </c>
      <c r="H2" s="8">
        <v>2008.0</v>
      </c>
      <c r="I2" s="8">
        <v>2010.0</v>
      </c>
      <c r="J2" s="8">
        <v>2011.0</v>
      </c>
      <c r="K2" s="8">
        <v>2012.0</v>
      </c>
      <c r="L2" s="8">
        <v>2013.0</v>
      </c>
      <c r="M2" s="8">
        <v>2014.0</v>
      </c>
      <c r="N2" s="156">
        <v>2015.0</v>
      </c>
      <c r="O2" s="9"/>
      <c r="P2" s="9"/>
      <c r="Q2" s="9"/>
      <c r="R2" s="9"/>
      <c r="S2" s="9"/>
      <c r="T2" s="9"/>
      <c r="U2" s="9"/>
      <c r="V2" s="9"/>
      <c r="W2" s="9"/>
      <c r="X2" s="9"/>
    </row>
    <row r="3" ht="15.75" customHeight="1">
      <c r="A3" s="396" t="s">
        <v>48</v>
      </c>
      <c r="B3" s="21"/>
      <c r="C3" s="21"/>
      <c r="D3" s="21"/>
      <c r="E3" s="21"/>
      <c r="F3" s="21"/>
      <c r="G3" s="21"/>
      <c r="H3" s="21"/>
      <c r="I3" s="21"/>
      <c r="J3" s="21">
        <f>('Radio (RV)'!J3)/('Radio (RV)'!J30)*100</f>
        <v>7.923531259</v>
      </c>
      <c r="K3" s="21">
        <f>('Radio (RV)'!K3)/('Radio (RV)'!K30)*100</f>
        <v>7.7901226</v>
      </c>
      <c r="L3" s="21">
        <f>('Radio (RV)'!L3)/('Radio (RV)'!L30)*100</f>
        <v>21.14786848</v>
      </c>
      <c r="M3" s="21">
        <f>('Radio (RV)'!M3)/('Radio (RV)'!M30)*100</f>
        <v>21.76380932</v>
      </c>
      <c r="N3" s="21">
        <f>('Radio (RV)'!N3)/('Radio (RV)'!N30)*100</f>
        <v>21.97496523</v>
      </c>
      <c r="O3" s="79"/>
      <c r="P3" s="79"/>
      <c r="Q3" s="79"/>
      <c r="R3" s="79"/>
      <c r="S3" s="79"/>
      <c r="T3" s="79"/>
      <c r="U3" s="79"/>
      <c r="V3" s="79"/>
      <c r="W3" s="79"/>
      <c r="X3" s="79"/>
    </row>
    <row r="4" ht="15.75" customHeight="1">
      <c r="A4" s="2" t="s">
        <v>543</v>
      </c>
      <c r="B4" s="21"/>
      <c r="C4" s="21"/>
      <c r="D4" s="21"/>
      <c r="E4" s="21"/>
      <c r="F4" s="21">
        <f>('Radio (RV)'!F4)/('Radio (RV)'!F30)*100</f>
        <v>3.065493364</v>
      </c>
      <c r="G4" s="21">
        <f>('Radio (RV)'!G4)/('Radio (RV)'!G30)*100</f>
        <v>7.542435676</v>
      </c>
      <c r="H4" s="21">
        <f>('Radio (RV)'!H4)/('Radio (RV)'!H30)*100</f>
        <v>14.78019099</v>
      </c>
      <c r="I4" s="21">
        <f>('Radio (RV)'!I4)/('Radio (RV)'!I30)*100</f>
        <v>16.36377782</v>
      </c>
      <c r="J4" s="21">
        <f>('Radio (RV)'!J4)/('Radio (RV)'!J30)*100</f>
        <v>16.79986098</v>
      </c>
      <c r="K4" s="21">
        <f>('Radio (RV)'!K4)/('Radio (RV)'!K30)*100</f>
        <v>16.3533108</v>
      </c>
      <c r="L4" s="21" t="s">
        <v>3</v>
      </c>
      <c r="M4" s="21"/>
      <c r="N4" s="21"/>
      <c r="O4" s="41"/>
      <c r="P4" s="41"/>
      <c r="Q4" s="41"/>
      <c r="R4" s="41"/>
      <c r="S4" s="41"/>
      <c r="T4" s="41"/>
      <c r="U4" s="41"/>
      <c r="V4" s="41"/>
      <c r="W4" s="41"/>
      <c r="X4" s="41"/>
    </row>
    <row r="5" ht="15.75" customHeight="1">
      <c r="A5" s="2" t="s">
        <v>544</v>
      </c>
      <c r="B5" s="21">
        <f>('Radio (RV)'!B5)/('Radio (RV)'!B30)*100</f>
        <v>9.865581453</v>
      </c>
      <c r="C5" s="21">
        <f>('Radio (RV)'!C5)/('Radio (RV)'!C30)*100</f>
        <v>8.203223867</v>
      </c>
      <c r="D5" s="21">
        <f>('Radio (RV)'!D5)/('Radio (RV)'!D30)*100</f>
        <v>8.091402018</v>
      </c>
      <c r="E5" s="21">
        <f>('Radio (RV)'!E5)/('Radio (RV)'!E30)*100</f>
        <v>8.025141805</v>
      </c>
      <c r="F5" s="21">
        <f>('Radio (RV)'!F5)/('Radio (RV)'!F30)*100</f>
        <v>6.829738892</v>
      </c>
      <c r="G5" s="21">
        <f>('Radio (RV)'!G5)/('Radio (RV)'!G30)*100</f>
        <v>10.29030797</v>
      </c>
      <c r="H5" s="21" t="s">
        <v>545</v>
      </c>
      <c r="I5" s="21"/>
      <c r="J5" s="21"/>
      <c r="K5" s="21"/>
      <c r="L5" s="21"/>
      <c r="M5" s="21"/>
      <c r="N5" s="21"/>
      <c r="O5" s="41"/>
      <c r="P5" s="41"/>
      <c r="Q5" s="41"/>
      <c r="R5" s="41"/>
      <c r="S5" s="41"/>
      <c r="T5" s="41"/>
      <c r="U5" s="41"/>
      <c r="V5" s="41"/>
      <c r="W5" s="41"/>
      <c r="X5" s="41"/>
    </row>
    <row r="6" ht="15.75" customHeight="1">
      <c r="A6" s="2" t="s">
        <v>546</v>
      </c>
      <c r="B6" s="85">
        <f>('Radio (RV)'!B6)/('Radio (RV)'!B30)*100</f>
        <v>2.811690714</v>
      </c>
      <c r="C6" s="85">
        <f>('Radio (RV)'!C6)/('Radio (RV)'!C30)*100</f>
        <v>3.251277752</v>
      </c>
      <c r="D6" s="85">
        <f>('Radio (RV)'!D6)/('Radio (RV)'!D30)*100</f>
        <v>4.459903732</v>
      </c>
      <c r="E6" s="85">
        <f>('Radio (RV)'!E6)/('Radio (RV)'!E30)*100</f>
        <v>6.014306953</v>
      </c>
      <c r="F6" s="85">
        <f>('Radio (RV)'!F6)/('Radio (RV)'!F30)*100</f>
        <v>9.414370552</v>
      </c>
      <c r="G6" s="21" t="s">
        <v>573</v>
      </c>
      <c r="H6" s="21"/>
      <c r="I6" s="21"/>
      <c r="J6" s="21"/>
      <c r="K6" s="21"/>
      <c r="L6" s="21"/>
      <c r="M6" s="21"/>
      <c r="N6" s="21"/>
      <c r="O6" s="41"/>
      <c r="P6" s="41"/>
      <c r="Q6" s="41"/>
      <c r="R6" s="41"/>
      <c r="S6" s="41"/>
      <c r="T6" s="41"/>
      <c r="U6" s="41"/>
      <c r="V6" s="41"/>
      <c r="W6" s="41"/>
      <c r="X6" s="41"/>
    </row>
    <row r="7" ht="15.75" customHeight="1">
      <c r="A7" s="2" t="s">
        <v>548</v>
      </c>
      <c r="B7" s="85">
        <f>('Radio (RV)'!B7)/('Radio (RV)'!B30)*100</f>
        <v>0.08727913169</v>
      </c>
      <c r="C7" s="85">
        <f>('Radio (RV)'!C7)/('Radio (RV)'!C30)*100</f>
        <v>0.09912346256</v>
      </c>
      <c r="D7" s="85">
        <f>('Radio (RV)'!D7)/('Radio (RV)'!D30)*100</f>
        <v>0.3612233044</v>
      </c>
      <c r="E7" s="85">
        <f>('Radio (RV)'!E7)/('Radio (RV)'!E30)*100</f>
        <v>0.4185448107</v>
      </c>
      <c r="F7" s="21" t="s">
        <v>232</v>
      </c>
      <c r="G7" s="21"/>
      <c r="H7" s="21"/>
      <c r="I7" s="21"/>
      <c r="J7" s="21"/>
      <c r="K7" s="21"/>
      <c r="L7" s="21"/>
      <c r="M7" s="21"/>
      <c r="N7" s="21"/>
      <c r="O7" s="41"/>
      <c r="P7" s="41"/>
      <c r="Q7" s="41"/>
      <c r="R7" s="41"/>
      <c r="S7" s="41"/>
      <c r="T7" s="41"/>
      <c r="U7" s="41"/>
      <c r="V7" s="41"/>
      <c r="W7" s="41"/>
      <c r="X7" s="41"/>
    </row>
    <row r="8" ht="15.75" customHeight="1">
      <c r="A8" s="2" t="s">
        <v>549</v>
      </c>
      <c r="B8" s="85">
        <f>('Radio (RV)'!B8)/('Radio (RV)'!B30)*100</f>
        <v>1.689480824</v>
      </c>
      <c r="C8" s="85">
        <f>('Radio (RV)'!C8)/('Radio (RV)'!C30)*100</f>
        <v>1.960770583</v>
      </c>
      <c r="D8" s="85">
        <f>('Radio (RV)'!D8)/('Radio (RV)'!D30)*100</f>
        <v>2.687501385</v>
      </c>
      <c r="E8" s="85">
        <f>('Radio (RV)'!E8)/('Radio (RV)'!E30)*100</f>
        <v>3.621322492</v>
      </c>
      <c r="F8" s="21" t="s">
        <v>377</v>
      </c>
      <c r="G8" s="21"/>
      <c r="H8" s="21"/>
      <c r="I8" s="21"/>
      <c r="J8" s="21"/>
      <c r="K8" s="21"/>
      <c r="L8" s="21"/>
      <c r="M8" s="21"/>
      <c r="N8" s="21"/>
      <c r="O8" s="41"/>
      <c r="P8" s="41"/>
      <c r="Q8" s="41"/>
      <c r="R8" s="41"/>
      <c r="S8" s="41"/>
      <c r="T8" s="41"/>
      <c r="U8" s="41"/>
      <c r="V8" s="41"/>
      <c r="W8" s="41"/>
      <c r="X8" s="41"/>
    </row>
    <row r="9" ht="15.75" customHeight="1">
      <c r="A9" s="2" t="s">
        <v>550</v>
      </c>
      <c r="B9" s="21"/>
      <c r="C9" s="21"/>
      <c r="D9" s="21"/>
      <c r="E9" s="21"/>
      <c r="F9" s="21"/>
      <c r="G9" s="21"/>
      <c r="H9" s="85">
        <f>('Radio (RV)'!H9)/('Radio (RV)'!H30)*100</f>
        <v>8.738134213</v>
      </c>
      <c r="I9" s="85">
        <f>('Radio (RV)'!I9)/('Radio (RV)'!I30)*100</f>
        <v>8.091536765</v>
      </c>
      <c r="J9" s="21" t="s">
        <v>48</v>
      </c>
      <c r="K9" s="21"/>
      <c r="L9" s="21"/>
      <c r="M9" s="21"/>
      <c r="N9" s="21"/>
      <c r="O9" s="41"/>
      <c r="P9" s="41"/>
      <c r="Q9" s="41"/>
      <c r="R9" s="41"/>
      <c r="S9" s="41"/>
      <c r="T9" s="41"/>
      <c r="U9" s="41"/>
      <c r="V9" s="41"/>
      <c r="W9" s="41"/>
      <c r="X9" s="41"/>
    </row>
    <row r="10" ht="15.75" customHeight="1">
      <c r="A10" s="2" t="s">
        <v>551</v>
      </c>
      <c r="B10" s="21"/>
      <c r="C10" s="21"/>
      <c r="D10" s="21"/>
      <c r="E10" s="21"/>
      <c r="F10" s="21"/>
      <c r="G10" s="21"/>
      <c r="H10" s="21" t="s">
        <v>552</v>
      </c>
      <c r="I10" s="21"/>
      <c r="J10" s="21"/>
      <c r="K10" s="21"/>
      <c r="L10" s="21"/>
      <c r="M10" s="21"/>
      <c r="N10" s="21"/>
      <c r="O10" s="41"/>
      <c r="P10" s="41"/>
      <c r="Q10" s="41"/>
      <c r="R10" s="41"/>
      <c r="S10" s="41"/>
      <c r="T10" s="41"/>
      <c r="U10" s="41"/>
      <c r="V10" s="41"/>
      <c r="W10" s="41"/>
      <c r="X10" s="41"/>
    </row>
    <row r="11" ht="15.75" customHeight="1">
      <c r="A11" s="2" t="s">
        <v>553</v>
      </c>
      <c r="B11" s="85">
        <f>('Radio (RV)'!B11)/('Radio (RV)'!B30)*100</f>
        <v>3.724256998</v>
      </c>
      <c r="C11" s="85">
        <f>('Radio (RV)'!C11)/('Radio (RV)'!C30)*100</f>
        <v>5.122012951</v>
      </c>
      <c r="D11" s="85">
        <f>('Radio (RV)'!D11)/('Radio (RV)'!D30)*100</f>
        <v>7.128139873</v>
      </c>
      <c r="E11" s="85">
        <f>('Radio (RV)'!E11)/('Radio (RV)'!E30)*100</f>
        <v>6.341863762</v>
      </c>
      <c r="F11" s="85">
        <f>('Radio (RV)'!F11)/('Radio (RV)'!F30)*100</f>
        <v>7.378221773</v>
      </c>
      <c r="G11" s="85">
        <f>('Radio (RV)'!G11)/('Radio (RV)'!G30)*100</f>
        <v>7.757211901</v>
      </c>
      <c r="H11" s="21" t="s">
        <v>554</v>
      </c>
      <c r="I11" s="21"/>
      <c r="J11" s="21"/>
      <c r="K11" s="21"/>
      <c r="L11" s="21"/>
      <c r="M11" s="21"/>
      <c r="N11" s="21"/>
      <c r="O11" s="41"/>
      <c r="P11" s="41"/>
      <c r="Q11" s="41"/>
      <c r="R11" s="41"/>
      <c r="S11" s="41"/>
      <c r="T11" s="41"/>
      <c r="U11" s="41"/>
      <c r="V11" s="41"/>
      <c r="W11" s="41"/>
      <c r="X11" s="41"/>
    </row>
    <row r="12" ht="15.75" customHeight="1">
      <c r="A12" s="2" t="s">
        <v>555</v>
      </c>
      <c r="B12" s="85">
        <f>('Radio (RV)'!B12)/('Radio (RV)'!B30)*100</f>
        <v>30.97669256</v>
      </c>
      <c r="C12" s="85">
        <f>('Radio (RV)'!C12)/('Radio (RV)'!C30)*100</f>
        <v>27.60784989</v>
      </c>
      <c r="D12" s="85">
        <f>('Radio (RV)'!D12)/('Radio (RV)'!D30)*100</f>
        <v>26.02541663</v>
      </c>
      <c r="E12" s="85">
        <f>('Radio (RV)'!E12)/('Radio (RV)'!E30)*100</f>
        <v>26.29462279</v>
      </c>
      <c r="F12" s="85">
        <f>('Radio (RV)'!F12)/('Radio (RV)'!F30)*100</f>
        <v>21.06850476</v>
      </c>
      <c r="G12" s="85">
        <f>('Radio (RV)'!G12)/('Radio (RV)'!G30)*100</f>
        <v>19.96471353</v>
      </c>
      <c r="H12" s="85">
        <f>('Radio (RV)'!H12)/('Radio (RV)'!H30)*100</f>
        <v>20.13680435</v>
      </c>
      <c r="I12" s="85">
        <f>('Radio (RV)'!I12)/('Radio (RV)'!I30)*100</f>
        <v>18.306349</v>
      </c>
      <c r="J12" s="85">
        <f>('Radio (RV)'!J12)/('Radio (RV)'!J30)*100</f>
        <v>16.63201047</v>
      </c>
      <c r="K12" s="85">
        <f>('Radio (RV)'!K12)/('Radio (RV)'!K30)*100</f>
        <v>16.14517776</v>
      </c>
      <c r="L12" s="85">
        <f>('Radio (RV)'!L12)/('Radio (RV)'!L30)*100</f>
        <v>15.24927919</v>
      </c>
      <c r="M12" s="85">
        <f>('Radio (RV)'!M12)/('Radio (RV)'!M30)*100</f>
        <v>15.17317496</v>
      </c>
      <c r="N12" s="85">
        <f>('Radio (RV)'!N12)/('Radio (RV)'!N30)*100</f>
        <v>14.79084198</v>
      </c>
      <c r="O12" s="41"/>
      <c r="P12" s="41"/>
      <c r="Q12" s="41"/>
      <c r="R12" s="41"/>
      <c r="S12" s="41"/>
      <c r="T12" s="41"/>
      <c r="U12" s="41"/>
      <c r="V12" s="41"/>
      <c r="W12" s="41"/>
      <c r="X12" s="41"/>
    </row>
    <row r="13" ht="15.75" customHeight="1">
      <c r="A13" s="2" t="s">
        <v>7</v>
      </c>
      <c r="B13" s="85">
        <f>('Radio (RV)'!B13)/('Radio (RV)'!B30)*100</f>
        <v>2.836354668</v>
      </c>
      <c r="C13" s="85">
        <f>('Radio (RV)'!C13)/('Radio (RV)'!C30)*100</f>
        <v>2.520990749</v>
      </c>
      <c r="D13" s="85">
        <f>('Radio (RV)'!D13)/('Radio (RV)'!D30)*100</f>
        <v>3.467743722</v>
      </c>
      <c r="E13" s="85">
        <f>('Radio (RV)'!E13)/('Radio (RV)'!E30)*100</f>
        <v>7.087965381</v>
      </c>
      <c r="F13" s="85">
        <f>('Radio (RV)'!F13)/('Radio (RV)'!F30)*100</f>
        <v>10.60149788</v>
      </c>
      <c r="G13" s="85">
        <f>('Radio (RV)'!G13)/('Radio (RV)'!G30)*100</f>
        <v>12.93079215</v>
      </c>
      <c r="H13" s="85">
        <f>('Radio (RV)'!H13)/('Radio (RV)'!H30)*100</f>
        <v>12.25166639</v>
      </c>
      <c r="I13" s="85">
        <f>('Radio (RV)'!I13)/('Radio (RV)'!I30)*100</f>
        <v>10.2599883</v>
      </c>
      <c r="J13" s="85">
        <f>('Radio (RV)'!J13)/('Radio (RV)'!J30)*100</f>
        <v>10.90040936</v>
      </c>
      <c r="K13" s="85">
        <f>('Radio (RV)'!K13)/('Radio (RV)'!K30)*100</f>
        <v>11.15494019</v>
      </c>
      <c r="L13" s="294">
        <f>('Radio (RV)'!L13)/('Radio (RV)'!L30)*100</f>
        <v>11.23183457</v>
      </c>
      <c r="M13" s="294">
        <f>('Radio (RV)'!M13)/('Radio (RV)'!M30)*100</f>
        <v>12.00925001</v>
      </c>
      <c r="N13" s="294">
        <f>('Radio (RV)'!N13)/('Radio (RV)'!N30)*100</f>
        <v>12.4852894</v>
      </c>
      <c r="O13" s="41"/>
      <c r="P13" s="41"/>
      <c r="Q13" s="41"/>
      <c r="R13" s="41"/>
      <c r="S13" s="41"/>
      <c r="T13" s="41"/>
      <c r="U13" s="41"/>
      <c r="V13" s="41"/>
      <c r="W13" s="41"/>
      <c r="X13" s="41"/>
    </row>
    <row r="14" ht="15.75" customHeight="1">
      <c r="A14" s="2" t="s">
        <v>558</v>
      </c>
      <c r="B14" s="85">
        <f>('Radio (RV)'!B14)/('Radio (RV)'!B30)*100</f>
        <v>2.139511654</v>
      </c>
      <c r="C14" s="85">
        <f>('Radio (RV)'!C14)/('Radio (RV)'!C30)*100</f>
        <v>2.300904255</v>
      </c>
      <c r="D14" s="85">
        <f>('Radio (RV)'!D14)/('Radio (RV)'!D30)*100</f>
        <v>3.409947993</v>
      </c>
      <c r="E14" s="21" t="s">
        <v>138</v>
      </c>
      <c r="F14" s="21"/>
      <c r="G14" s="21"/>
      <c r="H14" s="85"/>
      <c r="I14" s="85"/>
      <c r="J14" s="85"/>
      <c r="K14" s="85"/>
      <c r="L14" s="294"/>
      <c r="M14" s="85"/>
      <c r="N14" s="85"/>
      <c r="O14" s="41"/>
      <c r="P14" s="41"/>
      <c r="Q14" s="41"/>
      <c r="R14" s="41"/>
      <c r="S14" s="41"/>
      <c r="T14" s="41"/>
      <c r="U14" s="41"/>
      <c r="V14" s="41"/>
      <c r="W14" s="41"/>
      <c r="X14" s="41"/>
    </row>
    <row r="15" ht="15.75" customHeight="1">
      <c r="A15" s="2" t="s">
        <v>141</v>
      </c>
      <c r="B15" s="85">
        <f>('Radio (RV)'!B15)/('Radio (RV)'!B30)*100</f>
        <v>2.984338389</v>
      </c>
      <c r="C15" s="85">
        <f>('Radio (RV)'!C15)/('Radio (RV)'!C30)*100</f>
        <v>2.07081383</v>
      </c>
      <c r="D15" s="21" t="s">
        <v>559</v>
      </c>
      <c r="E15" s="21"/>
      <c r="F15" s="21"/>
      <c r="G15" s="21"/>
      <c r="H15" s="85"/>
      <c r="I15" s="85"/>
      <c r="J15" s="85"/>
      <c r="K15" s="85"/>
      <c r="L15" s="294"/>
      <c r="M15" s="85"/>
      <c r="N15" s="85"/>
      <c r="O15" s="41"/>
      <c r="P15" s="41"/>
      <c r="Q15" s="41"/>
      <c r="R15" s="41"/>
      <c r="S15" s="41"/>
      <c r="T15" s="41"/>
      <c r="U15" s="41"/>
      <c r="V15" s="41"/>
      <c r="W15" s="41"/>
      <c r="X15" s="41"/>
    </row>
    <row r="16" ht="15.75" customHeight="1">
      <c r="A16" s="2" t="s">
        <v>560</v>
      </c>
      <c r="B16" s="85">
        <f>('Radio (RV)'!B16)/('Radio (RV)'!B30)*100</f>
        <v>0.6289308176</v>
      </c>
      <c r="C16" s="85">
        <f>('Radio (RV)'!C16)/('Radio (RV)'!C30)*100</f>
        <v>0.4201651249</v>
      </c>
      <c r="D16" s="85">
        <f>('Radio (RV)'!D16)/('Radio (RV)'!D30)*100</f>
        <v>0.5490594227</v>
      </c>
      <c r="E16" s="85">
        <f>('Radio (RV)'!E16)/('Radio (RV)'!E30)*100</f>
        <v>4.422016913</v>
      </c>
      <c r="F16" s="85">
        <f>('Radio (RV)'!F16)/('Radio (RV)'!F30)*100</f>
        <v>12.5249447</v>
      </c>
      <c r="G16" s="85">
        <f>('Radio (RV)'!G16)/('Radio (RV)'!G30)*100</f>
        <v>14.39632404</v>
      </c>
      <c r="H16" s="85">
        <f>('Radio (RV)'!H16)/('Radio (RV)'!H30)*100</f>
        <v>14.54155513</v>
      </c>
      <c r="I16" s="85">
        <f>('Radio (RV)'!I16)/('Radio (RV)'!I30)*100</f>
        <v>13.10608095</v>
      </c>
      <c r="J16" s="85">
        <f>('Radio (RV)'!J16)/('Radio (RV)'!J30)*100</f>
        <v>9.661277678</v>
      </c>
      <c r="K16" s="85">
        <f>('Radio (RV)'!K16)/('Radio (RV)'!K30)*100</f>
        <v>9.484920265</v>
      </c>
      <c r="L16" s="85">
        <f>('Radio (RV)'!L16)/('Radio (RV)'!L30)*100</f>
        <v>9.190592476</v>
      </c>
      <c r="M16" s="85">
        <f>('Radio (RV)'!M16)/('Radio (RV)'!M30)*100</f>
        <v>9.071319704</v>
      </c>
      <c r="N16" s="85">
        <f>('Radio (RV)'!N16)/('Radio (RV)'!N30)*100</f>
        <v>8.639135552</v>
      </c>
      <c r="O16" s="41"/>
      <c r="P16" s="41"/>
      <c r="Q16" s="41"/>
      <c r="R16" s="41"/>
      <c r="S16" s="41"/>
      <c r="T16" s="41"/>
      <c r="U16" s="41"/>
      <c r="V16" s="41"/>
      <c r="W16" s="41"/>
      <c r="X16" s="41"/>
    </row>
    <row r="17" ht="15.75" customHeight="1">
      <c r="A17" s="2" t="s">
        <v>561</v>
      </c>
      <c r="B17" s="85">
        <f>('Radio (RV)'!B17)/('Radio (RV)'!B30)*100</f>
        <v>0.9495622148</v>
      </c>
      <c r="C17" s="85">
        <f>('Radio (RV)'!C17)/('Radio (RV)'!C30)*100</f>
        <v>1.110436402</v>
      </c>
      <c r="D17" s="85">
        <f>('Radio (RV)'!D17)/('Radio (RV)'!D30)*100</f>
        <v>1.521954189</v>
      </c>
      <c r="E17" s="85">
        <f>('Radio (RV)'!E17)/('Radio (RV)'!E30)*100</f>
        <v>2.047230052</v>
      </c>
      <c r="F17" s="85">
        <f>('Radio (RV)'!F17)/('Radio (RV)'!F30)*100</f>
        <v>2.441875842</v>
      </c>
      <c r="G17" s="21" t="s">
        <v>77</v>
      </c>
      <c r="H17" s="85"/>
      <c r="I17" s="85"/>
      <c r="J17" s="85"/>
      <c r="K17" s="85"/>
      <c r="L17" s="294"/>
      <c r="M17" s="85"/>
      <c r="N17" s="85"/>
      <c r="O17" s="41"/>
      <c r="P17" s="41"/>
      <c r="Q17" s="41"/>
      <c r="R17" s="41"/>
      <c r="S17" s="41"/>
      <c r="T17" s="41"/>
      <c r="U17" s="41"/>
      <c r="V17" s="41"/>
      <c r="W17" s="41"/>
      <c r="X17" s="41"/>
    </row>
    <row r="18" ht="15.75" customHeight="1">
      <c r="A18" s="2" t="s">
        <v>562</v>
      </c>
      <c r="B18" s="85">
        <f>('Radio (RV)'!B18)/('Radio (RV)'!B30)*100</f>
        <v>2.947342459</v>
      </c>
      <c r="C18" s="85">
        <f>('Radio (RV)'!C18)/('Radio (RV)'!C30)*100</f>
        <v>3.401336725</v>
      </c>
      <c r="D18" s="85">
        <f>('Radio (RV)'!D18)/('Radio (RV)'!D30)*100</f>
        <v>4.681454025</v>
      </c>
      <c r="E18" s="85">
        <f>('Radio (RV)'!E18)/('Radio (RV)'!E30)*100</f>
        <v>6.305468561</v>
      </c>
      <c r="F18" s="21" t="s">
        <v>24</v>
      </c>
      <c r="G18" s="21"/>
      <c r="H18" s="85"/>
      <c r="I18" s="85"/>
      <c r="J18" s="85"/>
      <c r="K18" s="85"/>
      <c r="L18" s="294"/>
      <c r="M18" s="85"/>
      <c r="N18" s="85"/>
      <c r="O18" s="41"/>
      <c r="P18" s="41"/>
      <c r="Q18" s="41"/>
      <c r="R18" s="41"/>
      <c r="S18" s="41"/>
      <c r="T18" s="41"/>
      <c r="U18" s="41"/>
      <c r="V18" s="41"/>
      <c r="W18" s="41"/>
      <c r="X18" s="41"/>
    </row>
    <row r="19" ht="15.75" customHeight="1">
      <c r="A19" s="2" t="s">
        <v>563</v>
      </c>
      <c r="B19" s="85"/>
      <c r="C19" s="85">
        <f>('Radio (RV)'!C19)/('Radio (RV)'!C30)*100</f>
        <v>0.9403695652</v>
      </c>
      <c r="D19" s="85">
        <f>('Radio (RV)'!D19)/('Radio (RV)'!D30)*100</f>
        <v>1.300403896</v>
      </c>
      <c r="E19" s="85">
        <f>('Radio (RV)'!E19)/('Radio (RV)'!E30)*100</f>
        <v>1.746969645</v>
      </c>
      <c r="F19" s="85">
        <f>('Radio (RV)'!F19)/('Radio (RV)'!F30)*100</f>
        <v>2.419335449</v>
      </c>
      <c r="G19" s="85">
        <f>('Radio (RV)'!G19)/('Radio (RV)'!G30)*100</f>
        <v>3.663829725</v>
      </c>
      <c r="H19" s="85">
        <f>('Radio (RV)'!H19)/('Radio (RV)'!H30)*100</f>
        <v>4.864109573</v>
      </c>
      <c r="I19" s="85">
        <f>('Radio (RV)'!I19)/('Radio (RV)'!I30)*100</f>
        <v>5.295639756</v>
      </c>
      <c r="J19" s="85">
        <f>('Radio (RV)'!J19)/('Radio (RV)'!J30)*100</f>
        <v>5.608181626</v>
      </c>
      <c r="K19" s="85">
        <f>('Radio (RV)'!K19)/('Radio (RV)'!K30)*100</f>
        <v>5.80294756</v>
      </c>
      <c r="L19" s="294">
        <f>('Radio (RV)'!L19)/('Radio (RV)'!L30)*100</f>
        <v>6.10371411</v>
      </c>
      <c r="M19" s="294">
        <f>('Radio (RV)'!M19)/('Radio (RV)'!M30)*100</f>
        <v>7.131970358</v>
      </c>
      <c r="N19" s="294">
        <f>('Radio (RV)'!N19)/('Radio (RV)'!N30)*100</f>
        <v>8.157697657</v>
      </c>
      <c r="O19" s="41"/>
      <c r="P19" s="41"/>
      <c r="Q19" s="41"/>
      <c r="R19" s="41"/>
      <c r="S19" s="41"/>
      <c r="T19" s="41"/>
      <c r="U19" s="41"/>
      <c r="V19" s="41"/>
      <c r="W19" s="41"/>
      <c r="X19" s="41"/>
    </row>
    <row r="20" ht="15.75" customHeight="1">
      <c r="A20" s="2" t="s">
        <v>564</v>
      </c>
      <c r="B20" s="85">
        <f>('Radio (RV)'!B20)/('Radio (RV)'!B30)*100</f>
        <v>1.504501172</v>
      </c>
      <c r="C20" s="85">
        <f>('Radio (RV)'!C20)/('Radio (RV)'!C30)*100</f>
        <v>1.740684089</v>
      </c>
      <c r="D20" s="85">
        <f>('Radio (RV)'!D20)/('Radio (RV)'!D30)*100</f>
        <v>2.504481577</v>
      </c>
      <c r="E20" s="21"/>
      <c r="F20" s="21"/>
      <c r="G20" s="21"/>
      <c r="H20" s="85"/>
      <c r="I20" s="85"/>
      <c r="J20" s="85"/>
      <c r="K20" s="85"/>
      <c r="L20" s="294"/>
      <c r="M20" s="85"/>
      <c r="N20" s="85"/>
      <c r="O20" s="41"/>
      <c r="P20" s="41"/>
      <c r="Q20" s="41"/>
      <c r="R20" s="41"/>
      <c r="S20" s="41"/>
      <c r="T20" s="41"/>
      <c r="U20" s="41"/>
      <c r="V20" s="41"/>
      <c r="W20" s="41"/>
      <c r="X20" s="41"/>
    </row>
    <row r="21" ht="15.75" customHeight="1">
      <c r="A21" s="2" t="s">
        <v>35</v>
      </c>
      <c r="B21" s="21"/>
      <c r="C21" s="21"/>
      <c r="D21" s="21"/>
      <c r="E21" s="21"/>
      <c r="F21" s="21"/>
      <c r="G21" s="21"/>
      <c r="H21" s="85">
        <f>('Radio (RV)'!H21)/('Radio (RV)'!H30)*100</f>
        <v>1.685683067</v>
      </c>
      <c r="I21" s="85">
        <f>('Radio (RV)'!I21)/('Radio (RV)'!I30)*100</f>
        <v>2.098177647</v>
      </c>
      <c r="J21" s="85">
        <f>('Radio (RV)'!J21)/('Radio (RV)'!J30)*100</f>
        <v>4.151831644</v>
      </c>
      <c r="K21" s="85">
        <f>('Radio (RV)'!K21)/('Radio (RV)'!K30)*100</f>
        <v>4.727593486</v>
      </c>
      <c r="L21" s="294">
        <f>('Radio (RV)'!L21)/('Radio (RV)'!L30)*100</f>
        <v>4.737883002</v>
      </c>
      <c r="M21" s="294">
        <f>('Radio (RV)'!M21)/('Radio (RV)'!M30)*100</f>
        <v>5.103274294</v>
      </c>
      <c r="N21" s="294">
        <f>('Radio (RV)'!N21)/('Radio (RV)'!N30)*100</f>
        <v>5.065796512</v>
      </c>
      <c r="O21" s="41"/>
      <c r="P21" s="41"/>
      <c r="Q21" s="41"/>
      <c r="R21" s="41"/>
      <c r="S21" s="41"/>
      <c r="T21" s="41"/>
      <c r="U21" s="41"/>
      <c r="V21" s="41"/>
      <c r="W21" s="41"/>
      <c r="X21" s="41"/>
    </row>
    <row r="22" ht="15.75" customHeight="1">
      <c r="A22" s="2" t="s">
        <v>565</v>
      </c>
      <c r="B22" s="21"/>
      <c r="C22" s="21"/>
      <c r="D22" s="21"/>
      <c r="E22" s="21"/>
      <c r="F22" s="21"/>
      <c r="G22" s="85">
        <f>('Radio (RV)'!G22)/('Radio (RV)'!G30)*100</f>
        <v>2.122494462</v>
      </c>
      <c r="H22" s="85">
        <f>('Radio (RV)'!H22)/('Radio (RV)'!H30)*100</f>
        <v>2.071562324</v>
      </c>
      <c r="I22" s="85">
        <f>('Radio (RV)'!I22)/('Radio (RV)'!I30)*100</f>
        <v>2.224786212</v>
      </c>
      <c r="J22" s="85">
        <f>('Radio (RV)'!J22)/('Radio (RV)'!J30)*100</f>
        <v>2.225538674</v>
      </c>
      <c r="K22" s="85">
        <f>('Radio (RV)'!K22)/('Radio (RV)'!K30)*100</f>
        <v>2.293359367</v>
      </c>
      <c r="L22" s="294">
        <f>('Radio (RV)'!L22)/('Radio (RV)'!L30)*100</f>
        <v>2.281216387</v>
      </c>
      <c r="M22" s="294">
        <f>('Radio (RV)'!M22)/('Radio (RV)'!M30)*100</f>
        <v>2.439549246</v>
      </c>
      <c r="N22" s="294">
        <f>('Radio (RV)'!N22)/('Radio (RV)'!N30)*100</f>
        <v>2.5152845</v>
      </c>
      <c r="O22" s="41"/>
      <c r="P22" s="41"/>
      <c r="Q22" s="41"/>
      <c r="R22" s="41"/>
      <c r="S22" s="41"/>
      <c r="T22" s="41"/>
      <c r="U22" s="41"/>
      <c r="V22" s="41"/>
      <c r="W22" s="41"/>
      <c r="X22" s="41"/>
    </row>
    <row r="23" ht="15.75" customHeight="1">
      <c r="A23" s="2" t="s">
        <v>566</v>
      </c>
      <c r="B23" s="85">
        <f>('Radio (RV)'!B23)/('Radio (RV)'!B30)*100</f>
        <v>0.6412627944</v>
      </c>
      <c r="C23" s="85">
        <f>('Radio (RV)'!C23)/('Radio (RV)'!C30)*100</f>
        <v>0.7402909343</v>
      </c>
      <c r="D23" s="85">
        <f>('Radio (RV)'!D23)/('Radio (RV)'!D30)*100</f>
        <v>1.021057874</v>
      </c>
      <c r="E23" s="85">
        <f>('Radio (RV)'!E23)/('Radio (RV)'!E30)*100</f>
        <v>1.373918835</v>
      </c>
      <c r="F23" s="85">
        <f>('Radio (RV)'!F23)/('Radio (RV)'!F30)*100</f>
        <v>1.29231583</v>
      </c>
      <c r="G23" s="85">
        <f>('Radio (RV)'!G23)/('Radio (RV)'!G30)*100</f>
        <v>1.825597915</v>
      </c>
      <c r="H23" s="85">
        <f>('Radio (RV)'!H23)/('Radio (RV)'!H30)*100</f>
        <v>1.781332522</v>
      </c>
      <c r="I23" s="85">
        <f>('Radio (RV)'!I23)/('Radio (RV)'!I30)*100</f>
        <v>1.913089454</v>
      </c>
      <c r="J23" s="85">
        <f>('Radio (RV)'!J23)/('Radio (RV)'!J30)*100</f>
        <v>1.913736495</v>
      </c>
      <c r="K23" s="85">
        <f>('Radio (RV)'!K23)/('Radio (RV)'!K30)*100</f>
        <v>1.97205538</v>
      </c>
      <c r="L23" s="294">
        <f>('Radio (RV)'!L23)/('Radio (RV)'!L30)*100</f>
        <v>1.961613654</v>
      </c>
      <c r="M23" s="294">
        <f>('Radio (RV)'!M23)/('Radio (RV)'!M30)*100</f>
        <v>2.09776378</v>
      </c>
      <c r="N23" s="294">
        <f>('Radio (RV)'!N23)/('Radio (RV)'!N30)*100</f>
        <v>2.162888382</v>
      </c>
      <c r="O23" s="41"/>
      <c r="P23" s="41"/>
      <c r="Q23" s="41"/>
      <c r="R23" s="41"/>
      <c r="S23" s="41"/>
      <c r="T23" s="41"/>
      <c r="U23" s="41"/>
      <c r="V23" s="41"/>
      <c r="W23" s="41"/>
      <c r="X23" s="41"/>
    </row>
    <row r="24" ht="15.75" customHeight="1">
      <c r="A24" s="2" t="s">
        <v>567</v>
      </c>
      <c r="B24" s="85">
        <f>('Radio (RV)'!B24)/('Radio (RV)'!B30)*100</f>
        <v>0.6905907017</v>
      </c>
      <c r="C24" s="85">
        <f>('Radio (RV)'!C24)/('Radio (RV)'!C30)*100</f>
        <v>0.8003145236</v>
      </c>
      <c r="D24" s="85">
        <f>('Radio (RV)'!D24)/('Radio (RV)'!D30)*100</f>
        <v>1.098118845</v>
      </c>
      <c r="E24" s="85">
        <f>('Radio (RV)'!E24)/('Radio (RV)'!E30)*100</f>
        <v>1.483104438</v>
      </c>
      <c r="F24" s="85">
        <f>('Radio (RV)'!F24)/('Radio (RV)'!F30)*100</f>
        <v>1.743123678</v>
      </c>
      <c r="G24" s="85">
        <f>('Radio (RV)'!G24)/('Radio (RV)'!G30)*100</f>
        <v>1.446581047</v>
      </c>
      <c r="H24" s="85">
        <f>('Radio (RV)'!H24)/('Radio (RV)'!H30)*100</f>
        <v>1.411505701</v>
      </c>
      <c r="I24" s="85">
        <f>('Radio (RV)'!I24)/('Radio (RV)'!I30)*100</f>
        <v>1.515908252</v>
      </c>
      <c r="J24" s="85">
        <f>('Radio (RV)'!J24)/('Radio (RV)'!J30)*100</f>
        <v>1.516420959</v>
      </c>
      <c r="K24" s="85">
        <f>('Radio (RV)'!K24)/('Radio (RV)'!K30)*100</f>
        <v>1.562632118</v>
      </c>
      <c r="L24" s="85">
        <f>('Radio (RV)'!L24)/('Radio (RV)'!L30)*100</f>
        <v>1.554358224</v>
      </c>
      <c r="M24" s="85">
        <f>('Radio (RV)'!M24)/('Radio (RV)'!M30)*100</f>
        <v>1.662241888</v>
      </c>
      <c r="N24" s="85">
        <f>('Radio (RV)'!N24)/('Radio (RV)'!N30)*100</f>
        <v>1.713845812</v>
      </c>
      <c r="O24" s="41"/>
      <c r="P24" s="41"/>
      <c r="Q24" s="41"/>
      <c r="R24" s="41"/>
      <c r="S24" s="41"/>
      <c r="T24" s="41"/>
      <c r="U24" s="41"/>
      <c r="V24" s="41"/>
      <c r="W24" s="41"/>
      <c r="X24" s="41"/>
    </row>
    <row r="25" ht="15.75" customHeight="1">
      <c r="A25" s="2" t="s">
        <v>568</v>
      </c>
      <c r="B25" s="85">
        <f>('Radio (RV)'!B25)/('Radio (RV)'!B30)*100</f>
        <v>0.6535947712</v>
      </c>
      <c r="C25" s="85">
        <f>('Radio (RV)'!C25)/('Radio (RV)'!C30)*100</f>
        <v>0.7602987974</v>
      </c>
      <c r="D25" s="85">
        <f>('Radio (RV)'!D25)/('Radio (RV)'!D30)*100</f>
        <v>1.049955738</v>
      </c>
      <c r="E25" s="85">
        <f>('Radio (RV)'!E25)/('Radio (RV)'!E30)*100</f>
        <v>1.410314036</v>
      </c>
      <c r="F25" s="85">
        <f>('Radio (RV)'!F25)/('Radio (RV)'!F30)*100</f>
        <v>1.660475572</v>
      </c>
      <c r="G25" s="85">
        <f>('Radio (RV)'!G25)/('Radio (RV)'!G30)*100</f>
        <v>1.711892854</v>
      </c>
      <c r="H25" s="85">
        <f>('Radio (RV)'!H25)/('Radio (RV)'!H30)*100</f>
        <v>1.670450991</v>
      </c>
      <c r="I25" s="85">
        <f>('Radio (RV)'!I25)/('Radio (RV)'!I30)*100</f>
        <v>1.455673487</v>
      </c>
      <c r="J25" s="85">
        <f>('Radio (RV)'!J25)/('Radio (RV)'!J30)*100</f>
        <v>1.456165822</v>
      </c>
      <c r="K25" s="85">
        <f>('Radio (RV)'!K25)/('Radio (RV)'!K30)*100</f>
        <v>1.500540775</v>
      </c>
      <c r="L25" s="294">
        <f>('Radio (RV)'!L25)/('Radio (RV)'!L30)*100</f>
        <v>1.492595646</v>
      </c>
      <c r="M25" s="294">
        <f>('Radio (RV)'!M25)/('Radio (RV)'!M30)*100</f>
        <v>1.596192542</v>
      </c>
      <c r="N25" s="294">
        <f>('Radio (RV)'!N25)/('Radio (RV)'!N30)*100</f>
        <v>1.645745978</v>
      </c>
      <c r="O25" s="41"/>
      <c r="P25" s="41"/>
      <c r="Q25" s="41"/>
      <c r="R25" s="41"/>
      <c r="S25" s="41"/>
      <c r="T25" s="41"/>
      <c r="U25" s="41"/>
      <c r="V25" s="41"/>
      <c r="W25" s="41"/>
      <c r="X25" s="41"/>
    </row>
    <row r="26" ht="15.75" customHeight="1">
      <c r="A26" s="2" t="s">
        <v>569</v>
      </c>
      <c r="B26" s="85">
        <f>('Radio (RV)'!B26)/('Radio (RV)'!B30)*100</f>
        <v>34.86902867</v>
      </c>
      <c r="C26" s="85">
        <f>('Radio (RV)'!C26)/('Radio (RV)'!C30)*100</f>
        <v>36.9491365</v>
      </c>
      <c r="D26" s="85">
        <f>('Radio (RV)'!D26)/('Radio (RV)'!D30)*100</f>
        <v>30.64223577</v>
      </c>
      <c r="E26" s="85">
        <f>('Radio (RV)'!E26)/('Radio (RV)'!E30)*100</f>
        <v>23.40720953</v>
      </c>
      <c r="F26" s="85">
        <f>('Radio (RV)'!F26)/('Radio (RV)'!F30)*100</f>
        <v>19.5601017</v>
      </c>
      <c r="G26" s="85">
        <f>('Radio (RV)'!G26)/('Radio (RV)'!G30)*100</f>
        <v>16.34781873</v>
      </c>
      <c r="H26" s="85">
        <f>('Radio (RV)'!H26)/('Radio (RV)'!H30)*100</f>
        <v>16.06700474</v>
      </c>
      <c r="I26" s="85">
        <f>('Radio (RV)'!I26)/('Radio (RV)'!I30)*100</f>
        <v>19.36899235</v>
      </c>
      <c r="J26" s="85">
        <f>('Radio (RV)'!J26)/('Radio (RV)'!J30)*100</f>
        <v>21.21103503</v>
      </c>
      <c r="K26" s="85">
        <f>('Radio (RV)'!K26)/('Radio (RV)'!K30)*100</f>
        <v>21.2123997</v>
      </c>
      <c r="L26" s="294">
        <f>('Radio (RV)'!L26)/('Radio (RV)'!L30)*100</f>
        <v>25.04904427</v>
      </c>
      <c r="M26" s="294">
        <f>('Radio (RV)'!M26)/('Radio (RV)'!M30)*100</f>
        <v>21.96352552</v>
      </c>
      <c r="N26" s="294">
        <f>('Radio (RV)'!N26)/('Radio (RV)'!N30)*100</f>
        <v>20.85161014</v>
      </c>
      <c r="O26" s="41"/>
      <c r="P26" s="41"/>
      <c r="Q26" s="41"/>
      <c r="R26" s="41"/>
      <c r="S26" s="41"/>
      <c r="T26" s="41"/>
      <c r="U26" s="41"/>
      <c r="V26" s="41"/>
      <c r="W26" s="41"/>
      <c r="X26" s="41"/>
    </row>
    <row r="27" ht="15.75" customHeight="1">
      <c r="A27" s="2"/>
      <c r="B27" s="21"/>
      <c r="C27" s="21"/>
      <c r="D27" s="21"/>
      <c r="E27" s="21"/>
      <c r="F27" s="21"/>
      <c r="G27" s="21"/>
      <c r="H27" s="21"/>
      <c r="I27" s="21"/>
      <c r="J27" s="21"/>
      <c r="K27" s="21"/>
      <c r="L27" s="21"/>
      <c r="M27" s="21"/>
      <c r="N27" s="21"/>
      <c r="O27" s="41"/>
      <c r="P27" s="41"/>
      <c r="Q27" s="41"/>
      <c r="R27" s="41"/>
      <c r="S27" s="41"/>
      <c r="T27" s="41"/>
      <c r="U27" s="41"/>
      <c r="V27" s="41"/>
      <c r="W27" s="41"/>
      <c r="X27" s="41"/>
    </row>
    <row r="28" ht="15.75" customHeight="1">
      <c r="A28" s="2"/>
      <c r="B28" s="21"/>
      <c r="C28" s="21"/>
      <c r="D28" s="21"/>
      <c r="E28" s="21"/>
      <c r="F28" s="21"/>
      <c r="G28" s="21"/>
      <c r="H28" s="21"/>
      <c r="I28" s="21"/>
      <c r="J28" s="21"/>
      <c r="K28" s="21"/>
      <c r="L28" s="21"/>
      <c r="M28" s="21"/>
      <c r="N28" s="21"/>
      <c r="O28" s="41"/>
      <c r="P28" s="41"/>
      <c r="Q28" s="41"/>
      <c r="R28" s="41"/>
      <c r="S28" s="41"/>
      <c r="T28" s="41"/>
      <c r="U28" s="41"/>
      <c r="V28" s="41"/>
      <c r="W28" s="41"/>
      <c r="X28" s="41"/>
    </row>
    <row r="29" ht="15.75" customHeight="1">
      <c r="A29" s="2"/>
      <c r="B29" s="21"/>
      <c r="C29" s="21"/>
      <c r="D29" s="21"/>
      <c r="E29" s="21"/>
      <c r="F29" s="21"/>
      <c r="G29" s="21"/>
      <c r="H29" s="21"/>
      <c r="I29" s="21"/>
      <c r="J29" s="21"/>
      <c r="K29" s="21"/>
      <c r="L29" s="21"/>
      <c r="M29" s="21"/>
      <c r="N29" s="21"/>
      <c r="O29" s="41"/>
      <c r="P29" s="41"/>
      <c r="Q29" s="41"/>
      <c r="R29" s="41"/>
      <c r="S29" s="41"/>
      <c r="T29" s="41"/>
      <c r="U29" s="41"/>
      <c r="V29" s="41"/>
      <c r="W29" s="41"/>
      <c r="X29" s="41"/>
    </row>
    <row r="30" ht="15.75" customHeight="1">
      <c r="A30" s="78" t="s">
        <v>33</v>
      </c>
      <c r="B30" s="466">
        <f>'Radio (RV)'!B30</f>
        <v>810.9</v>
      </c>
      <c r="C30" s="466">
        <f>'Radio (RV)'!C30</f>
        <v>999.607</v>
      </c>
      <c r="D30" s="466">
        <f>'Radio (RV)'!D30</f>
        <v>1038.139</v>
      </c>
      <c r="E30" s="466">
        <f>'Radio (RV)'!E30</f>
        <v>1099.046</v>
      </c>
      <c r="F30" s="466">
        <f>'Radio (RV)'!F30</f>
        <v>1330.944</v>
      </c>
      <c r="G30" s="466">
        <f>'Radio (RV)'!G30</f>
        <v>1583.043</v>
      </c>
      <c r="H30" s="466">
        <f>'Radio (RV)'!H30</f>
        <v>1969.528</v>
      </c>
      <c r="I30" s="466">
        <f>'Radio (RV)'!I30</f>
        <v>1992.205</v>
      </c>
      <c r="J30" s="466">
        <f>'Radio (RV)'!J30</f>
        <v>2025.612</v>
      </c>
      <c r="K30" s="466">
        <f>'Radio (RV)'!K30</f>
        <v>2017.94</v>
      </c>
      <c r="L30" s="466">
        <f>'Radio (RV)'!L30</f>
        <v>1998.783</v>
      </c>
      <c r="M30" s="466">
        <f>'Radio (RV)'!M30</f>
        <v>1902.7</v>
      </c>
      <c r="N30" s="466">
        <f>'Radio (RV)'!N30</f>
        <v>1869.4</v>
      </c>
      <c r="O30" s="72"/>
      <c r="P30" s="72"/>
      <c r="Q30" s="72"/>
      <c r="R30" s="72"/>
      <c r="S30" s="72"/>
      <c r="T30" s="72"/>
      <c r="U30" s="72"/>
      <c r="V30" s="72"/>
      <c r="W30" s="72"/>
      <c r="X30" s="72"/>
    </row>
    <row r="31" ht="15.75" customHeight="1">
      <c r="A31" s="78" t="s">
        <v>570</v>
      </c>
      <c r="B31" s="85">
        <f>SUM(B12+B5+B11+B15)</f>
        <v>47.5508694</v>
      </c>
      <c r="C31" s="85">
        <f t="shared" ref="C31:D31" si="1">SUM(C12+C5+C11+C18)</f>
        <v>44.33442343</v>
      </c>
      <c r="D31" s="85">
        <f t="shared" si="1"/>
        <v>45.92641255</v>
      </c>
      <c r="E31" s="85">
        <f>SUM(E12+E5+E11+E13)</f>
        <v>47.74959374</v>
      </c>
      <c r="F31" s="85">
        <f>SUM(F12+F6+F16+F13)</f>
        <v>53.6093179</v>
      </c>
      <c r="G31" s="85">
        <f>SUM(G12+G5+G16+G13)</f>
        <v>57.58213769</v>
      </c>
      <c r="H31" s="85">
        <f t="shared" ref="H31:K31" si="2">SUM(H12+H4+H16+H13)</f>
        <v>61.71021686</v>
      </c>
      <c r="I31" s="85">
        <f t="shared" si="2"/>
        <v>58.03619607</v>
      </c>
      <c r="J31" s="85">
        <f t="shared" si="2"/>
        <v>53.99355849</v>
      </c>
      <c r="K31" s="85">
        <f t="shared" si="2"/>
        <v>53.13834901</v>
      </c>
      <c r="L31" s="85">
        <f t="shared" ref="L31:N31" si="3">SUM(L12+L3+L16+L13)</f>
        <v>56.81957471</v>
      </c>
      <c r="M31" s="85">
        <f t="shared" si="3"/>
        <v>58.017554</v>
      </c>
      <c r="N31" s="85">
        <f t="shared" si="3"/>
        <v>57.89023216</v>
      </c>
      <c r="O31" s="41"/>
      <c r="P31" s="41"/>
      <c r="Q31" s="41"/>
      <c r="R31" s="41"/>
      <c r="S31" s="41"/>
      <c r="T31" s="41"/>
      <c r="U31" s="41"/>
      <c r="V31" s="41"/>
      <c r="W31" s="41"/>
      <c r="X31" s="41"/>
    </row>
    <row r="32" ht="15.75" customHeight="1">
      <c r="A32" s="78" t="s">
        <v>38</v>
      </c>
      <c r="B32" s="85">
        <f t="shared" ref="B32:N32" si="4">SUMSQ(B3:B25)</f>
        <v>1116.614424</v>
      </c>
      <c r="C32" s="85">
        <f t="shared" si="4"/>
        <v>904.7439157</v>
      </c>
      <c r="D32" s="85">
        <f t="shared" si="4"/>
        <v>880.3484869</v>
      </c>
      <c r="E32" s="85">
        <f t="shared" si="4"/>
        <v>968.362081</v>
      </c>
      <c r="F32" s="85">
        <f t="shared" si="4"/>
        <v>931.5406834</v>
      </c>
      <c r="G32" s="85">
        <f t="shared" si="4"/>
        <v>1022.287041</v>
      </c>
      <c r="H32" s="85">
        <f t="shared" si="4"/>
        <v>1100.60844</v>
      </c>
      <c r="I32" s="85">
        <f t="shared" si="4"/>
        <v>990.8780213</v>
      </c>
      <c r="J32" s="85">
        <f t="shared" si="4"/>
        <v>895.5254278</v>
      </c>
      <c r="K32" s="85">
        <f t="shared" si="4"/>
        <v>873.046234</v>
      </c>
      <c r="L32" s="85">
        <f t="shared" si="4"/>
        <v>963.7925636</v>
      </c>
      <c r="M32" s="85">
        <f t="shared" si="4"/>
        <v>1022.970864</v>
      </c>
      <c r="N32" s="85">
        <f t="shared" si="4"/>
        <v>1041.046033</v>
      </c>
      <c r="O32" s="21"/>
      <c r="P32" s="21"/>
      <c r="Q32" s="21"/>
      <c r="R32" s="21"/>
      <c r="S32" s="21"/>
      <c r="T32" s="21"/>
      <c r="U32" s="21"/>
      <c r="V32" s="21"/>
      <c r="W32" s="21"/>
      <c r="X32" s="21"/>
    </row>
    <row r="33" ht="15.75" customHeight="1">
      <c r="A33" s="2"/>
      <c r="B33" s="21"/>
      <c r="C33" s="21"/>
      <c r="D33" s="21"/>
      <c r="E33" s="21"/>
      <c r="F33" s="21"/>
      <c r="G33" s="21"/>
      <c r="H33" s="21"/>
      <c r="I33" s="21"/>
      <c r="J33" s="21"/>
      <c r="K33" s="21"/>
      <c r="L33" s="21"/>
      <c r="M33" s="21"/>
      <c r="N33" s="21"/>
      <c r="O33" s="21"/>
      <c r="P33" s="21"/>
      <c r="Q33" s="21"/>
      <c r="R33" s="21"/>
      <c r="S33" s="21"/>
      <c r="T33" s="21"/>
      <c r="U33" s="21"/>
      <c r="V33" s="21"/>
      <c r="W33" s="21"/>
      <c r="X33" s="21"/>
    </row>
    <row r="34" ht="15.75" customHeight="1">
      <c r="A34" s="2"/>
      <c r="B34" s="473"/>
      <c r="C34" s="21"/>
      <c r="D34" s="21"/>
      <c r="E34" s="21"/>
      <c r="F34" s="21"/>
      <c r="G34" s="21"/>
      <c r="H34" s="21"/>
      <c r="I34" s="21"/>
      <c r="J34" s="21"/>
      <c r="K34" s="21"/>
      <c r="L34" s="21"/>
      <c r="M34" s="21"/>
      <c r="N34" s="21"/>
      <c r="O34" s="21"/>
      <c r="P34" s="21"/>
      <c r="Q34" s="21"/>
      <c r="R34" s="21"/>
      <c r="S34" s="21"/>
      <c r="T34" s="21"/>
      <c r="U34" s="21"/>
      <c r="V34" s="21"/>
      <c r="W34" s="21"/>
      <c r="X34" s="21"/>
    </row>
    <row r="35" ht="15.75" customHeight="1">
      <c r="A35" s="1"/>
      <c r="B35" s="41"/>
      <c r="C35" s="41"/>
      <c r="D35" s="41"/>
      <c r="E35" s="41"/>
      <c r="F35" s="41"/>
      <c r="G35" s="41"/>
      <c r="H35" s="41"/>
      <c r="I35" s="41"/>
      <c r="J35" s="41"/>
      <c r="K35" s="41"/>
      <c r="L35" s="41"/>
      <c r="M35" s="41"/>
      <c r="N35" s="41"/>
      <c r="O35" s="41"/>
      <c r="P35" s="41"/>
      <c r="Q35" s="41"/>
      <c r="R35" s="41"/>
      <c r="S35" s="41"/>
      <c r="T35" s="41"/>
      <c r="U35" s="41"/>
      <c r="V35" s="41"/>
      <c r="W35" s="41"/>
      <c r="X35" s="41"/>
    </row>
    <row r="36" ht="15.75" customHeight="1">
      <c r="A36" s="78"/>
      <c r="B36" s="21"/>
      <c r="C36" s="21"/>
      <c r="D36" s="21"/>
      <c r="E36" s="21"/>
      <c r="F36" s="21"/>
      <c r="G36" s="21"/>
      <c r="H36" s="21"/>
      <c r="I36" s="21"/>
      <c r="J36" s="21"/>
      <c r="K36" s="21"/>
      <c r="L36" s="21"/>
      <c r="M36" s="21"/>
      <c r="N36" s="21"/>
      <c r="O36" s="21"/>
      <c r="P36" s="21"/>
      <c r="Q36" s="21"/>
      <c r="R36" s="21"/>
      <c r="S36" s="21"/>
      <c r="T36" s="21"/>
      <c r="U36" s="21"/>
      <c r="V36" s="21"/>
      <c r="W36" s="21"/>
      <c r="X36" s="21"/>
    </row>
    <row r="37" ht="15.75" customHeight="1">
      <c r="A37" s="5"/>
      <c r="B37" s="72"/>
      <c r="C37" s="72"/>
      <c r="D37" s="72"/>
      <c r="E37" s="72"/>
      <c r="F37" s="72"/>
      <c r="G37" s="72"/>
      <c r="H37" s="72"/>
      <c r="I37" s="72"/>
      <c r="J37" s="72"/>
      <c r="K37" s="72"/>
      <c r="L37" s="72"/>
      <c r="M37" s="72"/>
      <c r="N37" s="72"/>
      <c r="O37" s="41"/>
      <c r="P37" s="41"/>
      <c r="Q37" s="41"/>
      <c r="R37" s="41"/>
      <c r="S37" s="41"/>
      <c r="T37" s="41"/>
      <c r="U37" s="41"/>
      <c r="V37" s="41"/>
      <c r="W37" s="41"/>
      <c r="X37" s="41"/>
    </row>
    <row r="38" ht="15.75" customHeight="1">
      <c r="A38" s="1"/>
      <c r="B38" s="41"/>
      <c r="C38" s="41"/>
      <c r="D38" s="41"/>
      <c r="E38" s="41"/>
      <c r="F38" s="41"/>
      <c r="G38" s="41"/>
      <c r="H38" s="41"/>
      <c r="I38" s="41"/>
      <c r="J38" s="41"/>
      <c r="K38" s="41"/>
      <c r="L38" s="41"/>
      <c r="M38" s="41"/>
      <c r="N38" s="41"/>
      <c r="O38" s="41"/>
      <c r="P38" s="41"/>
      <c r="Q38" s="41"/>
      <c r="R38" s="41"/>
      <c r="S38" s="41"/>
      <c r="T38" s="41"/>
      <c r="U38" s="41"/>
      <c r="V38" s="41"/>
      <c r="W38" s="41"/>
      <c r="X38" s="41"/>
    </row>
    <row r="39" ht="15.75" customHeight="1">
      <c r="A39" s="1"/>
      <c r="B39" s="41"/>
      <c r="C39" s="41"/>
      <c r="D39" s="41"/>
      <c r="E39" s="41"/>
      <c r="F39" s="41"/>
      <c r="G39" s="41"/>
      <c r="H39" s="41"/>
      <c r="I39" s="41"/>
      <c r="J39" s="41"/>
      <c r="K39" s="41"/>
      <c r="L39" s="41"/>
      <c r="M39" s="41"/>
      <c r="N39" s="41"/>
      <c r="O39" s="72"/>
      <c r="P39" s="72"/>
      <c r="Q39" s="72"/>
      <c r="R39" s="72"/>
      <c r="S39" s="72"/>
      <c r="T39" s="72"/>
      <c r="U39" s="72"/>
      <c r="V39" s="72"/>
      <c r="W39" s="72"/>
      <c r="X39" s="72"/>
    </row>
  </sheetData>
  <mergeCells count="1">
    <mergeCell ref="B1:M1"/>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2" width="9.29"/>
    <col customWidth="1" min="3" max="3" width="13.0"/>
    <col customWidth="1" min="4" max="4" width="12.86"/>
    <col customWidth="1" min="5" max="9" width="9.29"/>
    <col customWidth="1" min="10" max="32" width="10.71"/>
  </cols>
  <sheetData>
    <row r="1" ht="38.25" customHeight="1">
      <c r="A1" s="398" t="s">
        <v>574</v>
      </c>
      <c r="B1" s="398" t="s">
        <v>575</v>
      </c>
      <c r="C1" s="398" t="s">
        <v>576</v>
      </c>
      <c r="D1" s="398" t="s">
        <v>577</v>
      </c>
      <c r="E1" s="399" t="s">
        <v>578</v>
      </c>
      <c r="F1" s="399" t="s">
        <v>579</v>
      </c>
      <c r="G1" s="399" t="s">
        <v>580</v>
      </c>
      <c r="H1" s="399" t="s">
        <v>581</v>
      </c>
      <c r="I1" s="399" t="s">
        <v>582</v>
      </c>
      <c r="J1" s="399" t="s">
        <v>583</v>
      </c>
      <c r="K1" s="399" t="s">
        <v>584</v>
      </c>
      <c r="L1" s="399" t="s">
        <v>585</v>
      </c>
      <c r="M1" s="400" t="s">
        <v>586</v>
      </c>
      <c r="N1" s="401" t="s">
        <v>587</v>
      </c>
      <c r="O1" s="401" t="s">
        <v>588</v>
      </c>
      <c r="P1" s="401" t="s">
        <v>580</v>
      </c>
      <c r="Q1" s="401" t="s">
        <v>589</v>
      </c>
      <c r="R1" s="401" t="s">
        <v>590</v>
      </c>
      <c r="S1" s="401" t="s">
        <v>591</v>
      </c>
      <c r="T1" s="401" t="s">
        <v>584</v>
      </c>
      <c r="U1" s="401" t="s">
        <v>585</v>
      </c>
      <c r="V1" s="402" t="s">
        <v>592</v>
      </c>
      <c r="W1" s="402" t="s">
        <v>588</v>
      </c>
      <c r="X1" s="402" t="s">
        <v>580</v>
      </c>
      <c r="Y1" s="402" t="s">
        <v>589</v>
      </c>
      <c r="Z1" s="402" t="s">
        <v>582</v>
      </c>
      <c r="AA1" s="402" t="s">
        <v>591</v>
      </c>
      <c r="AB1" s="402" t="s">
        <v>584</v>
      </c>
      <c r="AC1" s="402" t="s">
        <v>585</v>
      </c>
      <c r="AD1" s="398"/>
      <c r="AE1" s="398"/>
      <c r="AF1" s="398"/>
    </row>
    <row r="2" ht="15.75" customHeight="1">
      <c r="A2" s="403">
        <v>2015.0</v>
      </c>
      <c r="B2" s="404">
        <v>1036.1</v>
      </c>
      <c r="C2" s="404"/>
      <c r="D2" s="404"/>
      <c r="E2" s="405">
        <f>N2+V2</f>
        <v>757.9</v>
      </c>
      <c r="F2" s="406">
        <v>566.0</v>
      </c>
      <c r="G2" s="407">
        <f>SUM(E2:F2)</f>
        <v>1323.9</v>
      </c>
      <c r="H2" s="408">
        <v>167.5</v>
      </c>
      <c r="I2" s="407">
        <f t="shared" ref="I2:I15" si="1">G2+H2</f>
        <v>1491.4</v>
      </c>
      <c r="J2" s="409"/>
      <c r="K2" s="409"/>
      <c r="L2" s="406">
        <f>U2+AC2</f>
        <v>276.5</v>
      </c>
      <c r="M2" s="356">
        <f t="shared" ref="M2:M15" si="2">I2+L2</f>
        <v>1767.9</v>
      </c>
      <c r="N2" s="410">
        <v>425.8</v>
      </c>
      <c r="O2" s="411">
        <f>P2-N2</f>
        <v>189.4</v>
      </c>
      <c r="P2" s="410">
        <v>615.2</v>
      </c>
      <c r="Q2" s="410">
        <v>94.7</v>
      </c>
      <c r="R2" s="411">
        <f t="shared" ref="R2:R8" si="3">P2+Q2</f>
        <v>709.9</v>
      </c>
      <c r="S2" s="410">
        <v>159.9</v>
      </c>
      <c r="T2" s="410">
        <f>U2-S2</f>
        <v>7.2</v>
      </c>
      <c r="U2" s="410">
        <v>167.1</v>
      </c>
      <c r="V2" s="412">
        <v>332.1</v>
      </c>
      <c r="W2" s="413">
        <v>134.5</v>
      </c>
      <c r="X2" s="412">
        <f>SUM(V2:W2)</f>
        <v>466.6</v>
      </c>
      <c r="Y2" s="414">
        <f>H2-Q2</f>
        <v>72.8</v>
      </c>
      <c r="Z2" s="415">
        <f>SUM(X2:Y2)</f>
        <v>539.4</v>
      </c>
      <c r="AA2" s="414">
        <v>106.9</v>
      </c>
      <c r="AB2" s="414">
        <f>AC2-AA2</f>
        <v>2.5</v>
      </c>
      <c r="AC2" s="414">
        <v>109.4</v>
      </c>
      <c r="AD2" s="147"/>
      <c r="AE2" s="283"/>
      <c r="AF2" s="283"/>
    </row>
    <row r="3" ht="15.75" customHeight="1">
      <c r="A3" s="403">
        <v>2014.0</v>
      </c>
      <c r="B3" s="404">
        <v>1090.9</v>
      </c>
      <c r="C3" s="404">
        <v>0.724</v>
      </c>
      <c r="D3" s="404">
        <v>0.276</v>
      </c>
      <c r="E3" s="416">
        <v>726.0</v>
      </c>
      <c r="F3" s="406">
        <v>529.5</v>
      </c>
      <c r="G3" s="406">
        <v>1255.5</v>
      </c>
      <c r="H3" s="406">
        <v>172.9</v>
      </c>
      <c r="I3" s="406">
        <f t="shared" si="1"/>
        <v>1428.4</v>
      </c>
      <c r="J3" s="409"/>
      <c r="K3" s="409"/>
      <c r="L3" s="406">
        <v>288.7</v>
      </c>
      <c r="M3" s="417">
        <f t="shared" si="2"/>
        <v>1717.1</v>
      </c>
      <c r="N3" s="410">
        <v>389.2</v>
      </c>
      <c r="O3" s="411">
        <v>360.8</v>
      </c>
      <c r="P3" s="410">
        <v>750.0</v>
      </c>
      <c r="Q3" s="410">
        <v>75.3</v>
      </c>
      <c r="R3" s="411">
        <f t="shared" si="3"/>
        <v>825.3</v>
      </c>
      <c r="S3" s="410">
        <v>166.3</v>
      </c>
      <c r="T3" s="410">
        <v>7.9</v>
      </c>
      <c r="U3" s="410">
        <v>174.2</v>
      </c>
      <c r="V3" s="412">
        <v>336.8</v>
      </c>
      <c r="W3" s="413">
        <v>191.8</v>
      </c>
      <c r="X3" s="414">
        <v>528.6</v>
      </c>
      <c r="Y3" s="414">
        <v>57.9</v>
      </c>
      <c r="Z3" s="413">
        <v>586.5</v>
      </c>
      <c r="AA3" s="414">
        <v>111.0</v>
      </c>
      <c r="AB3" s="414">
        <v>3.5</v>
      </c>
      <c r="AC3" s="414">
        <v>114.5</v>
      </c>
      <c r="AD3" s="147"/>
      <c r="AE3" s="283"/>
      <c r="AF3" s="283"/>
    </row>
    <row r="4" ht="15.75" customHeight="1">
      <c r="A4" s="360">
        <v>2013.0</v>
      </c>
      <c r="B4" s="1">
        <v>1154.9</v>
      </c>
      <c r="C4" s="418">
        <f t="shared" ref="C4:C8" si="4">E4/B4</f>
        <v>0.6781539527</v>
      </c>
      <c r="D4" s="418">
        <f t="shared" ref="D4:D8" si="5">L4/B4</f>
        <v>0.263918954</v>
      </c>
      <c r="E4" s="419">
        <v>783.2</v>
      </c>
      <c r="F4" s="419">
        <v>463.69999999999993</v>
      </c>
      <c r="G4" s="419">
        <v>1246.9</v>
      </c>
      <c r="H4" s="419">
        <v>160.9</v>
      </c>
      <c r="I4" s="406">
        <f t="shared" si="1"/>
        <v>1407.8</v>
      </c>
      <c r="J4" s="419">
        <v>295.5</v>
      </c>
      <c r="K4" s="419"/>
      <c r="L4" s="419">
        <v>304.8</v>
      </c>
      <c r="M4" s="417">
        <f t="shared" si="2"/>
        <v>1712.6</v>
      </c>
      <c r="N4" s="420">
        <v>441.6</v>
      </c>
      <c r="O4" s="420">
        <f t="shared" ref="O4:O6" si="6">P4-N4</f>
        <v>275.9</v>
      </c>
      <c r="P4" s="420">
        <v>717.5</v>
      </c>
      <c r="Q4" s="421">
        <v>78.4</v>
      </c>
      <c r="R4" s="411">
        <f t="shared" si="3"/>
        <v>795.9</v>
      </c>
      <c r="S4" s="420">
        <v>172.7</v>
      </c>
      <c r="T4" s="420">
        <v>5.700000000000017</v>
      </c>
      <c r="U4" s="420">
        <v>178.4</v>
      </c>
      <c r="V4" s="422">
        <v>341.6</v>
      </c>
      <c r="W4" s="423">
        <f>X4-V4</f>
        <v>187.8</v>
      </c>
      <c r="X4" s="422">
        <v>529.4</v>
      </c>
      <c r="Y4" s="424">
        <v>67.7</v>
      </c>
      <c r="Z4" s="422">
        <f t="shared" ref="Z4:Z8" si="7">SUM(X4:Y4)</f>
        <v>597.1</v>
      </c>
      <c r="AA4" s="422">
        <v>122.8</v>
      </c>
      <c r="AB4" s="422">
        <v>3.6000000000000085</v>
      </c>
      <c r="AC4" s="422">
        <v>126.4</v>
      </c>
      <c r="AD4" s="283"/>
      <c r="AE4" s="283"/>
      <c r="AF4" s="283"/>
    </row>
    <row r="5" ht="15.75" customHeight="1">
      <c r="A5" s="360">
        <v>2012.0</v>
      </c>
      <c r="B5" s="1">
        <v>1162.3</v>
      </c>
      <c r="C5" s="418">
        <f t="shared" si="4"/>
        <v>0.7411167513</v>
      </c>
      <c r="D5" s="418">
        <f t="shared" si="5"/>
        <v>0.2803062893</v>
      </c>
      <c r="E5" s="419">
        <v>861.4</v>
      </c>
      <c r="F5" s="419">
        <v>507.80000000000007</v>
      </c>
      <c r="G5" s="419">
        <v>1369.2</v>
      </c>
      <c r="H5" s="419">
        <v>167.7</v>
      </c>
      <c r="I5" s="406">
        <f t="shared" si="1"/>
        <v>1536.9</v>
      </c>
      <c r="J5" s="419"/>
      <c r="K5" s="419"/>
      <c r="L5" s="419">
        <v>325.8</v>
      </c>
      <c r="M5" s="417">
        <f t="shared" si="2"/>
        <v>1862.7</v>
      </c>
      <c r="N5" s="420">
        <v>488.0</v>
      </c>
      <c r="O5" s="425">
        <f t="shared" si="6"/>
        <v>318</v>
      </c>
      <c r="P5" s="425">
        <v>806.0</v>
      </c>
      <c r="Q5" s="420">
        <v>94.1</v>
      </c>
      <c r="R5" s="427">
        <f t="shared" si="3"/>
        <v>900.1</v>
      </c>
      <c r="S5" s="420">
        <v>185.6</v>
      </c>
      <c r="T5" s="420">
        <v>5.700000000000017</v>
      </c>
      <c r="U5" s="420">
        <v>191.3</v>
      </c>
      <c r="V5" s="422">
        <v>373.4</v>
      </c>
      <c r="W5" s="423">
        <v>189.80000000000007</v>
      </c>
      <c r="X5" s="422">
        <v>563.2</v>
      </c>
      <c r="Y5" s="422">
        <v>73.6</v>
      </c>
      <c r="Z5" s="422">
        <f t="shared" si="7"/>
        <v>636.8</v>
      </c>
      <c r="AA5" s="422">
        <v>130.9</v>
      </c>
      <c r="AB5" s="422">
        <v>3.5999999999999943</v>
      </c>
      <c r="AC5" s="422">
        <v>134.5</v>
      </c>
      <c r="AD5" s="283"/>
      <c r="AE5" s="283"/>
      <c r="AF5" s="283"/>
    </row>
    <row r="6" ht="15.75" customHeight="1">
      <c r="A6" s="360">
        <v>2011.0</v>
      </c>
      <c r="B6" s="1">
        <v>1160.0</v>
      </c>
      <c r="C6" s="418">
        <f t="shared" si="4"/>
        <v>0.723362069</v>
      </c>
      <c r="D6" s="418">
        <f t="shared" si="5"/>
        <v>0.2904310345</v>
      </c>
      <c r="E6" s="419">
        <v>839.1</v>
      </c>
      <c r="F6" s="419">
        <v>499.69999999999993</v>
      </c>
      <c r="G6" s="419">
        <v>1338.8</v>
      </c>
      <c r="H6" s="419">
        <v>159.5</v>
      </c>
      <c r="I6" s="406">
        <f t="shared" si="1"/>
        <v>1498.3</v>
      </c>
      <c r="J6" s="419"/>
      <c r="K6" s="419"/>
      <c r="L6" s="419">
        <v>336.9</v>
      </c>
      <c r="M6" s="417">
        <f t="shared" si="2"/>
        <v>1835.2</v>
      </c>
      <c r="N6" s="420">
        <v>464.0</v>
      </c>
      <c r="O6" s="420">
        <f t="shared" si="6"/>
        <v>314</v>
      </c>
      <c r="P6" s="420">
        <v>778.0</v>
      </c>
      <c r="Q6" s="420">
        <v>90.8</v>
      </c>
      <c r="R6" s="411">
        <f t="shared" si="3"/>
        <v>868.8</v>
      </c>
      <c r="S6" s="420">
        <v>190.9</v>
      </c>
      <c r="T6" s="420">
        <v>5.699999999999989</v>
      </c>
      <c r="U6" s="420">
        <v>196.6</v>
      </c>
      <c r="V6" s="422">
        <v>375.1</v>
      </c>
      <c r="W6" s="423">
        <v>185.69999999999993</v>
      </c>
      <c r="X6" s="422">
        <v>560.8</v>
      </c>
      <c r="Y6" s="422">
        <v>68.7</v>
      </c>
      <c r="Z6" s="422">
        <f t="shared" si="7"/>
        <v>629.5</v>
      </c>
      <c r="AA6" s="422">
        <v>136.4</v>
      </c>
      <c r="AB6" s="422">
        <v>3.9000000000000057</v>
      </c>
      <c r="AC6" s="422">
        <v>140.3</v>
      </c>
      <c r="AD6" s="283"/>
      <c r="AE6" s="283"/>
      <c r="AF6" s="283"/>
    </row>
    <row r="7" ht="15.75" customHeight="1">
      <c r="A7" s="360">
        <v>2010.0</v>
      </c>
      <c r="B7" s="1">
        <v>1143.0</v>
      </c>
      <c r="C7" s="418">
        <f t="shared" si="4"/>
        <v>0.7354330709</v>
      </c>
      <c r="D7" s="418">
        <f t="shared" si="5"/>
        <v>0.3190726159</v>
      </c>
      <c r="E7" s="419">
        <v>840.5999999999999</v>
      </c>
      <c r="F7" s="419">
        <v>418.0</v>
      </c>
      <c r="G7" s="419">
        <v>1258.6</v>
      </c>
      <c r="H7" s="419">
        <v>166.7</v>
      </c>
      <c r="I7" s="406">
        <f t="shared" si="1"/>
        <v>1425.3</v>
      </c>
      <c r="J7" s="419"/>
      <c r="K7" s="419"/>
      <c r="L7" s="419">
        <v>364.7</v>
      </c>
      <c r="M7" s="417">
        <f t="shared" si="2"/>
        <v>1790</v>
      </c>
      <c r="N7" s="420"/>
      <c r="O7" s="420"/>
      <c r="P7" s="420">
        <v>720.3</v>
      </c>
      <c r="Q7" s="420">
        <v>98.3</v>
      </c>
      <c r="R7" s="411">
        <f t="shared" si="3"/>
        <v>818.6</v>
      </c>
      <c r="S7" s="420"/>
      <c r="T7" s="420"/>
      <c r="U7" s="420">
        <v>219.6</v>
      </c>
      <c r="V7" s="422"/>
      <c r="W7" s="428">
        <v>183.5384363231858</v>
      </c>
      <c r="X7" s="422">
        <v>538.3</v>
      </c>
      <c r="Y7" s="422">
        <v>68.4</v>
      </c>
      <c r="Z7" s="422">
        <f t="shared" si="7"/>
        <v>606.7</v>
      </c>
      <c r="AA7" s="422"/>
      <c r="AB7" s="422"/>
      <c r="AC7" s="422">
        <v>145.1</v>
      </c>
      <c r="AD7" s="283"/>
      <c r="AE7" s="283"/>
      <c r="AF7" s="283"/>
    </row>
    <row r="8" ht="15.75" customHeight="1">
      <c r="A8" s="360">
        <v>2008.0</v>
      </c>
      <c r="B8" s="1">
        <v>1096.0</v>
      </c>
      <c r="C8" s="418">
        <f t="shared" si="4"/>
        <v>0.754379562</v>
      </c>
      <c r="D8" s="418">
        <f t="shared" si="5"/>
        <v>0.3618613139</v>
      </c>
      <c r="E8" s="419">
        <v>826.8</v>
      </c>
      <c r="F8" s="419">
        <v>416.5</v>
      </c>
      <c r="G8" s="419">
        <v>1243.3</v>
      </c>
      <c r="H8" s="419">
        <v>142.5</v>
      </c>
      <c r="I8" s="406">
        <f t="shared" si="1"/>
        <v>1385.8</v>
      </c>
      <c r="J8" s="419"/>
      <c r="K8" s="419"/>
      <c r="L8" s="419">
        <v>396.6</v>
      </c>
      <c r="M8" s="417">
        <f t="shared" si="2"/>
        <v>1782.4</v>
      </c>
      <c r="N8" s="420"/>
      <c r="O8" s="420"/>
      <c r="P8" s="420">
        <v>766.4</v>
      </c>
      <c r="Q8" s="420">
        <v>86.6</v>
      </c>
      <c r="R8" s="411">
        <f t="shared" si="3"/>
        <v>853</v>
      </c>
      <c r="S8" s="420"/>
      <c r="T8" s="420"/>
      <c r="U8" s="420">
        <v>234.7</v>
      </c>
      <c r="V8" s="422"/>
      <c r="W8" s="428">
        <v>162.6035301551687</v>
      </c>
      <c r="X8" s="422">
        <v>476.9</v>
      </c>
      <c r="Y8" s="422">
        <v>55.9</v>
      </c>
      <c r="Z8" s="422">
        <f t="shared" si="7"/>
        <v>532.8</v>
      </c>
      <c r="AA8" s="422"/>
      <c r="AB8" s="422"/>
      <c r="AC8" s="422">
        <v>161.9</v>
      </c>
      <c r="AD8" s="283"/>
      <c r="AE8" s="283"/>
      <c r="AF8" s="283"/>
    </row>
    <row r="9" ht="15.75" customHeight="1">
      <c r="A9" s="360">
        <v>2004.0</v>
      </c>
      <c r="B9" s="1">
        <v>1053.5</v>
      </c>
      <c r="C9" s="418">
        <v>0.7</v>
      </c>
      <c r="D9" s="418">
        <v>0.3</v>
      </c>
      <c r="E9" s="429">
        <v>737.4499999999999</v>
      </c>
      <c r="F9" s="419">
        <v>369.8</v>
      </c>
      <c r="G9" s="429">
        <v>1149.39</v>
      </c>
      <c r="H9" s="419">
        <v>123.0</v>
      </c>
      <c r="I9" s="407">
        <f t="shared" si="1"/>
        <v>1272.39</v>
      </c>
      <c r="J9" s="419"/>
      <c r="K9" s="419"/>
      <c r="L9" s="429">
        <f t="shared" ref="L9:L15" si="8">B9*D9</f>
        <v>316.05</v>
      </c>
      <c r="M9" s="356">
        <f t="shared" si="2"/>
        <v>1588.44</v>
      </c>
      <c r="N9" s="420"/>
      <c r="O9" s="420"/>
      <c r="P9" s="420"/>
      <c r="Q9" s="420">
        <v>75.1</v>
      </c>
      <c r="R9" s="420"/>
      <c r="S9" s="420"/>
      <c r="T9" s="420"/>
      <c r="U9" s="420"/>
      <c r="V9" s="422"/>
      <c r="W9" s="422"/>
      <c r="X9" s="422"/>
      <c r="Y9" s="422">
        <v>47.9</v>
      </c>
      <c r="Z9" s="422"/>
      <c r="AA9" s="422"/>
      <c r="AB9" s="422"/>
      <c r="AC9" s="283"/>
      <c r="AD9" s="283"/>
      <c r="AE9" s="283"/>
      <c r="AF9" s="283"/>
    </row>
    <row r="10" ht="15.75" customHeight="1">
      <c r="A10" s="360">
        <v>2000.0</v>
      </c>
      <c r="B10" s="1">
        <v>934.7</v>
      </c>
      <c r="C10" s="418">
        <v>0.7</v>
      </c>
      <c r="D10" s="418">
        <v>0.3</v>
      </c>
      <c r="E10" s="429">
        <v>654.29</v>
      </c>
      <c r="F10" s="419">
        <v>504.6</v>
      </c>
      <c r="G10" s="429">
        <v>1196.278</v>
      </c>
      <c r="H10" s="419">
        <v>97.0</v>
      </c>
      <c r="I10" s="407">
        <f t="shared" si="1"/>
        <v>1293.278</v>
      </c>
      <c r="J10" s="419"/>
      <c r="K10" s="419"/>
      <c r="L10" s="429">
        <f t="shared" si="8"/>
        <v>280.41</v>
      </c>
      <c r="M10" s="356">
        <f t="shared" si="2"/>
        <v>1573.688</v>
      </c>
      <c r="N10" s="420"/>
      <c r="O10" s="420"/>
      <c r="P10" s="420"/>
      <c r="Q10" s="420"/>
      <c r="R10" s="420"/>
      <c r="S10" s="420"/>
      <c r="T10" s="420"/>
      <c r="U10" s="420"/>
      <c r="V10" s="422"/>
      <c r="W10" s="422"/>
      <c r="X10" s="422"/>
      <c r="Y10" s="422"/>
      <c r="Z10" s="422"/>
      <c r="AA10" s="422"/>
      <c r="AB10" s="422"/>
      <c r="AC10" s="283"/>
      <c r="AD10" s="283"/>
      <c r="AE10" s="283"/>
      <c r="AF10" s="283"/>
    </row>
    <row r="11" ht="15.75" customHeight="1">
      <c r="A11" s="360">
        <v>1996.0</v>
      </c>
      <c r="B11" s="1">
        <v>963.3</v>
      </c>
      <c r="C11" s="418">
        <v>0.7</v>
      </c>
      <c r="D11" s="418">
        <v>0.3</v>
      </c>
      <c r="E11" s="429">
        <v>674.31</v>
      </c>
      <c r="F11" s="419">
        <v>385.50000000000006</v>
      </c>
      <c r="G11" s="429">
        <v>1098.342</v>
      </c>
      <c r="H11" s="419">
        <v>56.6</v>
      </c>
      <c r="I11" s="407">
        <f t="shared" si="1"/>
        <v>1154.942</v>
      </c>
      <c r="J11" s="419"/>
      <c r="K11" s="419"/>
      <c r="L11" s="429">
        <f t="shared" si="8"/>
        <v>288.99</v>
      </c>
      <c r="M11" s="356">
        <f t="shared" si="2"/>
        <v>1443.932</v>
      </c>
      <c r="N11" s="420"/>
      <c r="O11" s="420"/>
      <c r="P11" s="420"/>
      <c r="Q11" s="420"/>
      <c r="R11" s="420"/>
      <c r="S11" s="420"/>
      <c r="T11" s="420"/>
      <c r="U11" s="420"/>
      <c r="V11" s="422"/>
      <c r="W11" s="422"/>
      <c r="X11" s="422"/>
      <c r="Y11" s="422"/>
      <c r="Z11" s="422"/>
      <c r="AA11" s="422"/>
      <c r="AB11" s="422"/>
      <c r="AC11" s="283"/>
      <c r="AD11" s="283"/>
      <c r="AE11" s="283"/>
      <c r="AF11" s="283"/>
    </row>
    <row r="12" ht="15.75" customHeight="1">
      <c r="A12" s="360">
        <v>1992.0</v>
      </c>
      <c r="B12" s="1">
        <v>900.6</v>
      </c>
      <c r="C12" s="418">
        <v>0.7</v>
      </c>
      <c r="D12" s="418">
        <v>0.3</v>
      </c>
      <c r="E12" s="429">
        <v>630.42</v>
      </c>
      <c r="F12" s="419">
        <v>398.20000000000005</v>
      </c>
      <c r="G12" s="429">
        <v>1064.644</v>
      </c>
      <c r="H12" s="419">
        <v>29.6</v>
      </c>
      <c r="I12" s="407">
        <f t="shared" si="1"/>
        <v>1094.244</v>
      </c>
      <c r="J12" s="419"/>
      <c r="K12" s="419"/>
      <c r="L12" s="429">
        <f t="shared" si="8"/>
        <v>270.18</v>
      </c>
      <c r="M12" s="356">
        <f t="shared" si="2"/>
        <v>1364.424</v>
      </c>
      <c r="N12" s="420"/>
      <c r="O12" s="420"/>
      <c r="P12" s="420"/>
      <c r="Q12" s="420"/>
      <c r="R12" s="420"/>
      <c r="S12" s="420"/>
      <c r="T12" s="420"/>
      <c r="U12" s="420"/>
      <c r="V12" s="422"/>
      <c r="W12" s="422"/>
      <c r="X12" s="422"/>
      <c r="Y12" s="422"/>
      <c r="Z12" s="422"/>
      <c r="AA12" s="422"/>
      <c r="AB12" s="422"/>
      <c r="AC12" s="283"/>
      <c r="AD12" s="283"/>
      <c r="AE12" s="283"/>
      <c r="AF12" s="283"/>
    </row>
    <row r="13" ht="15.75" customHeight="1">
      <c r="A13" s="360">
        <v>1990.0</v>
      </c>
      <c r="B13" s="1">
        <v>896.3</v>
      </c>
      <c r="C13" s="418">
        <v>0.7</v>
      </c>
      <c r="D13" s="418">
        <v>0.3</v>
      </c>
      <c r="E13" s="429">
        <v>627.41</v>
      </c>
      <c r="F13" s="419">
        <v>410.9</v>
      </c>
      <c r="G13" s="429">
        <v>1074.1619999999998</v>
      </c>
      <c r="H13" s="419">
        <v>15.0</v>
      </c>
      <c r="I13" s="407">
        <f t="shared" si="1"/>
        <v>1089.162</v>
      </c>
      <c r="J13" s="419"/>
      <c r="K13" s="419"/>
      <c r="L13" s="429">
        <f t="shared" si="8"/>
        <v>268.89</v>
      </c>
      <c r="M13" s="356">
        <f t="shared" si="2"/>
        <v>1358.052</v>
      </c>
      <c r="N13" s="420"/>
      <c r="O13" s="420"/>
      <c r="P13" s="420"/>
      <c r="Q13" s="420"/>
      <c r="R13" s="420"/>
      <c r="S13" s="420"/>
      <c r="T13" s="420"/>
      <c r="U13" s="420"/>
      <c r="V13" s="422"/>
      <c r="W13" s="422"/>
      <c r="X13" s="422"/>
      <c r="Y13" s="422"/>
      <c r="Z13" s="422"/>
      <c r="AA13" s="422"/>
      <c r="AB13" s="422"/>
      <c r="AC13" s="283"/>
      <c r="AD13" s="283"/>
      <c r="AE13" s="283"/>
      <c r="AF13" s="283"/>
    </row>
    <row r="14" ht="15.75" customHeight="1">
      <c r="A14" s="360" t="s">
        <v>595</v>
      </c>
      <c r="B14" s="1">
        <v>919.9</v>
      </c>
      <c r="C14" s="418">
        <v>0.7</v>
      </c>
      <c r="D14" s="418">
        <v>0.3</v>
      </c>
      <c r="E14" s="429">
        <v>643.93</v>
      </c>
      <c r="F14" s="419">
        <v>338.4</v>
      </c>
      <c r="G14" s="429">
        <v>1019.126</v>
      </c>
      <c r="H14" s="419"/>
      <c r="I14" s="407">
        <f t="shared" si="1"/>
        <v>1019.126</v>
      </c>
      <c r="J14" s="419"/>
      <c r="K14" s="419"/>
      <c r="L14" s="429">
        <f t="shared" si="8"/>
        <v>275.97</v>
      </c>
      <c r="M14" s="356">
        <f t="shared" si="2"/>
        <v>1295.096</v>
      </c>
      <c r="N14" s="420"/>
      <c r="O14" s="420"/>
      <c r="P14" s="420"/>
      <c r="Q14" s="420"/>
      <c r="R14" s="420"/>
      <c r="S14" s="420"/>
      <c r="T14" s="420"/>
      <c r="U14" s="420"/>
      <c r="V14" s="422"/>
      <c r="W14" s="422"/>
      <c r="X14" s="422"/>
      <c r="Y14" s="422"/>
      <c r="Z14" s="422"/>
      <c r="AA14" s="422"/>
      <c r="AB14" s="422"/>
      <c r="AC14" s="283"/>
      <c r="AD14" s="283"/>
      <c r="AE14" s="283"/>
      <c r="AF14" s="283"/>
    </row>
    <row r="15" ht="15.75" customHeight="1">
      <c r="A15" s="360" t="s">
        <v>596</v>
      </c>
      <c r="B15" s="1">
        <v>837.3</v>
      </c>
      <c r="C15" s="418">
        <v>0.7</v>
      </c>
      <c r="D15" s="418">
        <v>0.3</v>
      </c>
      <c r="E15" s="429">
        <v>586.1099999999999</v>
      </c>
      <c r="F15" s="419">
        <v>224.8</v>
      </c>
      <c r="G15" s="429">
        <v>844.402</v>
      </c>
      <c r="H15" s="419"/>
      <c r="I15" s="407">
        <f t="shared" si="1"/>
        <v>844.402</v>
      </c>
      <c r="J15" s="419"/>
      <c r="K15" s="419"/>
      <c r="L15" s="429">
        <f t="shared" si="8"/>
        <v>251.19</v>
      </c>
      <c r="M15" s="356">
        <f t="shared" si="2"/>
        <v>1095.592</v>
      </c>
      <c r="N15" s="420"/>
      <c r="O15" s="420"/>
      <c r="P15" s="420"/>
      <c r="Q15" s="420"/>
      <c r="R15" s="420"/>
      <c r="S15" s="420"/>
      <c r="T15" s="420"/>
      <c r="U15" s="420"/>
      <c r="V15" s="422"/>
      <c r="W15" s="422"/>
      <c r="X15" s="422"/>
      <c r="Y15" s="422"/>
      <c r="Z15" s="422"/>
      <c r="AA15" s="422"/>
      <c r="AB15" s="422"/>
      <c r="AC15" s="283"/>
      <c r="AD15" s="283"/>
      <c r="AE15" s="283"/>
      <c r="AF15" s="283"/>
    </row>
    <row r="16" ht="12.75" customHeight="1">
      <c r="A16" s="283"/>
      <c r="B16" s="283"/>
      <c r="C16" s="283"/>
      <c r="D16" s="283"/>
      <c r="E16" s="283"/>
      <c r="F16" s="283"/>
      <c r="G16" s="283"/>
      <c r="H16" s="283"/>
      <c r="I16" s="283"/>
      <c r="J16" s="283"/>
      <c r="K16" s="283"/>
      <c r="L16" s="283"/>
      <c r="M16" s="431"/>
      <c r="N16" s="283"/>
      <c r="O16" s="283"/>
      <c r="P16" s="283"/>
      <c r="Q16" s="283"/>
      <c r="R16" s="283"/>
      <c r="S16" s="283"/>
      <c r="T16" s="283"/>
      <c r="U16" s="283"/>
      <c r="V16" s="283"/>
      <c r="W16" s="283"/>
      <c r="X16" s="283"/>
      <c r="Y16" s="283"/>
      <c r="Z16" s="283"/>
      <c r="AA16" s="283"/>
      <c r="AB16" s="283"/>
      <c r="AC16" s="283"/>
      <c r="AD16" s="283"/>
      <c r="AE16" s="283"/>
      <c r="AF16" s="433"/>
    </row>
    <row r="17" ht="12.75" customHeight="1">
      <c r="A17" s="434" t="s">
        <v>597</v>
      </c>
      <c r="L17" s="435"/>
      <c r="M17" s="436"/>
      <c r="N17" s="435"/>
      <c r="O17" s="435"/>
      <c r="P17" s="435"/>
      <c r="Q17" s="435"/>
      <c r="R17" s="435"/>
      <c r="S17" s="435"/>
      <c r="T17" s="435"/>
      <c r="U17" s="435"/>
      <c r="V17" s="435"/>
      <c r="W17" s="435"/>
      <c r="X17" s="435"/>
      <c r="Y17" s="435"/>
      <c r="Z17" s="435"/>
      <c r="AA17" s="435"/>
      <c r="AB17" s="435"/>
      <c r="AC17" s="435"/>
      <c r="AD17" s="435"/>
      <c r="AE17" s="435"/>
      <c r="AF17" s="437"/>
    </row>
    <row r="18" ht="12.75" customHeight="1">
      <c r="A18" s="438" t="s">
        <v>598</v>
      </c>
      <c r="L18" s="435"/>
      <c r="M18" s="436"/>
      <c r="N18" s="435"/>
      <c r="O18" s="435"/>
      <c r="P18" s="439">
        <f>B5-B2</f>
        <v>126.2</v>
      </c>
      <c r="Q18" s="435"/>
      <c r="R18" s="435"/>
      <c r="S18" s="435"/>
      <c r="T18" s="435"/>
      <c r="U18" s="435"/>
      <c r="V18" s="435"/>
      <c r="W18" s="435"/>
      <c r="X18" s="435"/>
      <c r="Y18" s="435"/>
      <c r="Z18" s="435"/>
      <c r="AA18" s="435"/>
      <c r="AB18" s="435"/>
      <c r="AC18" s="435"/>
      <c r="AD18" s="435"/>
      <c r="AE18" s="435"/>
      <c r="AF18" s="437"/>
    </row>
    <row r="19" ht="12.75" customHeight="1">
      <c r="A19" s="434" t="s">
        <v>599</v>
      </c>
      <c r="L19" s="435"/>
      <c r="M19" s="436"/>
      <c r="N19" s="435"/>
      <c r="O19" s="435"/>
      <c r="P19" s="435"/>
      <c r="Q19" s="435"/>
      <c r="R19" s="435"/>
      <c r="S19" s="435"/>
      <c r="T19" s="435"/>
      <c r="U19" s="435"/>
      <c r="V19" s="435"/>
      <c r="W19" s="435"/>
      <c r="X19" s="435"/>
      <c r="Y19" s="435"/>
      <c r="Z19" s="435"/>
      <c r="AA19" s="435"/>
      <c r="AB19" s="435"/>
      <c r="AC19" s="435"/>
      <c r="AD19" s="435"/>
      <c r="AE19" s="435"/>
      <c r="AF19" s="437"/>
    </row>
    <row r="20" ht="12.75" customHeight="1">
      <c r="A20" s="434" t="s">
        <v>600</v>
      </c>
      <c r="L20" s="435"/>
      <c r="M20" s="436"/>
      <c r="N20" s="435"/>
      <c r="O20" s="435"/>
      <c r="P20" s="435"/>
      <c r="Q20" s="435"/>
      <c r="R20" s="435"/>
      <c r="S20" s="435"/>
      <c r="T20" s="435"/>
      <c r="U20" s="435"/>
      <c r="V20" s="435"/>
      <c r="W20" s="435"/>
      <c r="X20" s="435"/>
      <c r="Y20" s="435"/>
      <c r="Z20" s="435"/>
      <c r="AA20" s="435"/>
      <c r="AB20" s="435"/>
      <c r="AC20" s="435"/>
      <c r="AD20" s="435"/>
      <c r="AE20" s="435"/>
      <c r="AF20" s="437"/>
    </row>
    <row r="21" ht="12.75" customHeight="1">
      <c r="A21" s="435"/>
      <c r="B21" s="435"/>
      <c r="C21" s="435"/>
      <c r="D21" s="435"/>
      <c r="E21" s="435"/>
      <c r="F21" s="435"/>
      <c r="G21" s="435"/>
      <c r="H21" s="435"/>
      <c r="I21" s="435"/>
      <c r="J21" s="435"/>
      <c r="K21" s="435"/>
      <c r="L21" s="435"/>
      <c r="M21" s="436"/>
      <c r="N21" s="435"/>
      <c r="O21" s="435"/>
      <c r="P21" s="435"/>
      <c r="Q21" s="435"/>
      <c r="R21" s="435"/>
      <c r="S21" s="435"/>
      <c r="T21" s="435"/>
      <c r="U21" s="435"/>
      <c r="V21" s="435"/>
      <c r="W21" s="435"/>
      <c r="X21" s="435"/>
      <c r="Y21" s="437"/>
      <c r="Z21" s="437"/>
      <c r="AA21" s="437"/>
      <c r="AB21" s="437"/>
      <c r="AC21" s="437"/>
      <c r="AD21" s="437"/>
      <c r="AE21" s="437"/>
      <c r="AF21" s="437"/>
    </row>
    <row r="22" ht="12.75" customHeight="1">
      <c r="A22" s="435"/>
      <c r="B22" s="435"/>
      <c r="C22" s="435"/>
      <c r="D22" s="435"/>
      <c r="E22" s="435"/>
      <c r="F22" s="435"/>
      <c r="G22" s="435"/>
      <c r="H22" s="435"/>
      <c r="I22" s="435"/>
      <c r="J22" s="435"/>
      <c r="K22" s="435"/>
      <c r="L22" s="435"/>
      <c r="M22" s="436"/>
      <c r="N22" s="435"/>
      <c r="O22" s="435"/>
      <c r="P22" s="435"/>
      <c r="Q22" s="435"/>
      <c r="R22" s="435"/>
      <c r="S22" s="435"/>
      <c r="T22" s="435"/>
      <c r="U22" s="435"/>
      <c r="V22" s="435"/>
      <c r="W22" s="435"/>
      <c r="X22" s="435"/>
      <c r="Y22" s="435"/>
      <c r="Z22" s="435"/>
      <c r="AA22" s="435"/>
      <c r="AB22" s="435"/>
      <c r="AC22" s="435"/>
      <c r="AD22" s="435"/>
      <c r="AE22" s="435"/>
      <c r="AF22" s="435"/>
    </row>
  </sheetData>
  <mergeCells count="4">
    <mergeCell ref="A19:K19"/>
    <mergeCell ref="A20:K20"/>
    <mergeCell ref="A18:K18"/>
    <mergeCell ref="A17:K17"/>
  </mergeCell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7.29" defaultRowHeight="15.0"/>
  <cols>
    <col customWidth="1" min="1" max="1" width="33.57"/>
    <col customWidth="1" min="2" max="2" width="9.43"/>
    <col customWidth="1" min="3" max="3" width="15.57"/>
    <col customWidth="1" min="4" max="5" width="9.43"/>
    <col customWidth="1" min="6" max="6" width="11.29"/>
    <col customWidth="1" min="7" max="7" width="9.43"/>
    <col customWidth="1" min="8" max="8" width="13.71"/>
    <col customWidth="1" min="9" max="9" width="9.14"/>
    <col customWidth="1" min="10" max="10" width="11.0"/>
    <col customWidth="1" min="11" max="16" width="9.43"/>
  </cols>
  <sheetData>
    <row r="1" ht="18.0" customHeight="1">
      <c r="A1" s="1"/>
      <c r="B1" s="442" t="s">
        <v>601</v>
      </c>
      <c r="N1" s="41"/>
      <c r="O1" s="443"/>
      <c r="P1" s="443"/>
    </row>
    <row r="2" ht="15.75" customHeight="1">
      <c r="A2" s="6"/>
      <c r="B2" s="8">
        <v>1984.0</v>
      </c>
      <c r="C2" s="8">
        <v>1988.0</v>
      </c>
      <c r="D2" s="8">
        <v>1992.0</v>
      </c>
      <c r="E2" s="8">
        <v>1996.0</v>
      </c>
      <c r="F2" s="8">
        <v>2000.0</v>
      </c>
      <c r="G2" s="8">
        <v>2004.0</v>
      </c>
      <c r="H2" s="8">
        <v>2008.0</v>
      </c>
      <c r="I2" s="8">
        <v>2010.0</v>
      </c>
      <c r="J2" s="8">
        <v>2011.0</v>
      </c>
      <c r="K2" s="8">
        <v>2012.0</v>
      </c>
      <c r="L2" s="8">
        <v>2013.0</v>
      </c>
      <c r="M2" s="9">
        <v>2014.0</v>
      </c>
      <c r="N2" s="10">
        <v>2015.0</v>
      </c>
      <c r="O2" s="444"/>
      <c r="P2" s="444"/>
    </row>
    <row r="3" ht="15.75" customHeight="1">
      <c r="A3" s="12" t="s">
        <v>602</v>
      </c>
      <c r="B3" s="119">
        <v>315.47031579968257</v>
      </c>
      <c r="C3" s="119">
        <v>404.2354341372097</v>
      </c>
      <c r="D3" s="119">
        <v>411.577876183871</v>
      </c>
      <c r="E3" s="119">
        <v>508.8</v>
      </c>
      <c r="F3" s="119">
        <v>843.1</v>
      </c>
      <c r="G3" s="119">
        <v>930.4704720603265</v>
      </c>
      <c r="H3" s="119">
        <v>983.6004750987487</v>
      </c>
      <c r="I3" s="119">
        <v>1010.0263928403723</v>
      </c>
      <c r="J3" s="119">
        <v>978.5999999999999</v>
      </c>
      <c r="K3" s="119">
        <v>916.0</v>
      </c>
      <c r="L3" s="119">
        <v>930.4704720603265</v>
      </c>
      <c r="M3" s="210">
        <v>858.1</v>
      </c>
      <c r="N3" s="46">
        <v>786.3</v>
      </c>
      <c r="O3" s="446"/>
      <c r="P3" s="446"/>
    </row>
    <row r="4" ht="15.75" customHeight="1">
      <c r="A4" s="12" t="s">
        <v>603</v>
      </c>
      <c r="B4" s="119"/>
      <c r="C4" s="119"/>
      <c r="D4" s="119"/>
      <c r="E4" s="119"/>
      <c r="F4" s="119"/>
      <c r="G4" s="119"/>
      <c r="H4" s="119"/>
      <c r="I4" s="119">
        <v>1052.5</v>
      </c>
      <c r="J4" s="119">
        <v>1019.1</v>
      </c>
      <c r="K4" s="119">
        <v>831.9</v>
      </c>
      <c r="L4" s="119">
        <v>751.6</v>
      </c>
      <c r="M4" s="129">
        <v>674.3</v>
      </c>
      <c r="N4" s="49">
        <v>1059.4</v>
      </c>
      <c r="O4" s="447"/>
      <c r="P4" s="447"/>
    </row>
    <row r="5" ht="15.75" customHeight="1">
      <c r="A5" s="12" t="s">
        <v>604</v>
      </c>
      <c r="B5" s="119"/>
      <c r="C5" s="119"/>
      <c r="D5" s="119"/>
      <c r="E5" s="119"/>
      <c r="F5" s="119"/>
      <c r="G5" s="119">
        <v>1193.6</v>
      </c>
      <c r="H5" s="119">
        <v>1298.1</v>
      </c>
      <c r="I5" s="119" t="s">
        <v>603</v>
      </c>
      <c r="J5" s="119"/>
      <c r="K5" s="119"/>
      <c r="L5" s="119"/>
      <c r="M5" s="116"/>
      <c r="N5" s="41"/>
      <c r="O5" s="446"/>
      <c r="P5" s="446"/>
    </row>
    <row r="6" ht="15.75" customHeight="1">
      <c r="A6" s="12" t="s">
        <v>605</v>
      </c>
      <c r="B6" s="119"/>
      <c r="C6" s="119"/>
      <c r="D6" s="119"/>
      <c r="E6" s="119"/>
      <c r="F6" s="119"/>
      <c r="G6" s="119">
        <v>40.72588510260353</v>
      </c>
      <c r="H6" s="119"/>
      <c r="I6" s="119"/>
      <c r="J6" s="119"/>
      <c r="K6" s="119"/>
      <c r="L6" s="119"/>
      <c r="M6" s="116"/>
      <c r="N6" s="41"/>
      <c r="O6" s="446"/>
      <c r="P6" s="446"/>
    </row>
    <row r="7" ht="15.75" customHeight="1">
      <c r="A7" s="12" t="s">
        <v>606</v>
      </c>
      <c r="B7" s="119"/>
      <c r="C7" s="119">
        <v>78.0048</v>
      </c>
      <c r="D7" s="119">
        <v>91.02000000000001</v>
      </c>
      <c r="E7" s="119">
        <v>401.0</v>
      </c>
      <c r="F7" s="119">
        <v>1065.2</v>
      </c>
      <c r="G7" s="119" t="s">
        <v>607</v>
      </c>
      <c r="H7" s="119"/>
      <c r="I7" s="119"/>
      <c r="J7" s="119"/>
      <c r="K7" s="119"/>
      <c r="L7" s="119"/>
      <c r="M7" s="116"/>
      <c r="N7" s="41"/>
      <c r="O7" s="446"/>
      <c r="P7" s="446"/>
    </row>
    <row r="8">
      <c r="A8" s="12" t="s">
        <v>608</v>
      </c>
      <c r="B8" s="119">
        <v>548.5</v>
      </c>
      <c r="C8" s="119">
        <v>752.9</v>
      </c>
      <c r="D8" s="119">
        <v>809.5</v>
      </c>
      <c r="E8" s="119">
        <v>928.9</v>
      </c>
      <c r="F8" s="119" t="s">
        <v>609</v>
      </c>
      <c r="G8" s="119"/>
      <c r="H8" s="119"/>
      <c r="I8" s="119"/>
      <c r="J8" s="119"/>
      <c r="K8" s="119"/>
      <c r="L8" s="119"/>
      <c r="M8" s="116"/>
      <c r="N8" s="41"/>
      <c r="O8" s="446"/>
      <c r="P8" s="446"/>
    </row>
    <row r="9" ht="15.75" customHeight="1">
      <c r="A9" s="12" t="s">
        <v>80</v>
      </c>
      <c r="B9" s="119">
        <v>150.7305</v>
      </c>
      <c r="C9" s="119">
        <v>169.71525000000003</v>
      </c>
      <c r="D9" s="119">
        <v>188.70000000000002</v>
      </c>
      <c r="E9" s="119">
        <v>233.31799999999998</v>
      </c>
      <c r="F9" s="119">
        <v>850.1</v>
      </c>
      <c r="G9" s="119">
        <v>881.1</v>
      </c>
      <c r="H9" s="119">
        <v>1181.4</v>
      </c>
      <c r="I9" s="119">
        <v>1034.8</v>
      </c>
      <c r="J9" s="119">
        <v>1018.4</v>
      </c>
      <c r="K9" s="119">
        <v>960.0</v>
      </c>
      <c r="L9" s="119">
        <v>859.8880639634496</v>
      </c>
      <c r="M9" s="116">
        <v>758.8</v>
      </c>
      <c r="N9" s="448">
        <v>206.4</v>
      </c>
      <c r="O9" s="449"/>
      <c r="P9" s="450"/>
    </row>
    <row r="10" ht="15.75" customHeight="1">
      <c r="A10" s="12" t="s">
        <v>610</v>
      </c>
      <c r="B10" s="450"/>
      <c r="C10" s="450"/>
      <c r="D10" s="450"/>
      <c r="E10" s="450"/>
      <c r="F10" s="119">
        <v>39.19714765772534</v>
      </c>
      <c r="G10" s="119">
        <v>286.2347567497423</v>
      </c>
      <c r="H10" s="119" t="s">
        <v>611</v>
      </c>
      <c r="I10" s="450"/>
      <c r="J10" s="450"/>
      <c r="K10" s="450"/>
      <c r="L10" s="450"/>
      <c r="M10" s="450"/>
      <c r="N10" s="450"/>
      <c r="O10" s="450"/>
      <c r="P10" s="450"/>
    </row>
    <row r="11" ht="15.75" customHeight="1">
      <c r="A11" s="451" t="s">
        <v>612</v>
      </c>
      <c r="B11" s="452">
        <v>153.7</v>
      </c>
      <c r="C11" s="452">
        <v>278.3</v>
      </c>
      <c r="D11" s="452">
        <v>244.2</v>
      </c>
      <c r="E11" s="452">
        <v>333.5890534862228</v>
      </c>
      <c r="F11" s="452" t="s">
        <v>613</v>
      </c>
      <c r="G11" s="453"/>
      <c r="H11" s="453"/>
      <c r="I11" s="453"/>
      <c r="J11" s="453"/>
      <c r="K11" s="453"/>
      <c r="L11" s="453"/>
      <c r="M11" s="453"/>
      <c r="N11" s="453"/>
      <c r="O11" s="453"/>
      <c r="P11" s="453"/>
    </row>
    <row r="12" ht="15.75" customHeight="1">
      <c r="A12" s="12" t="s">
        <v>614</v>
      </c>
      <c r="B12" s="119">
        <v>10.937316278756873</v>
      </c>
      <c r="C12" s="119">
        <v>12.791699276343081</v>
      </c>
      <c r="D12" s="119">
        <v>13.01883</v>
      </c>
      <c r="E12" s="119">
        <v>20.6</v>
      </c>
      <c r="F12" s="119">
        <v>63.9</v>
      </c>
      <c r="G12" s="119">
        <v>188.64</v>
      </c>
      <c r="H12" s="119">
        <v>232.30799999999996</v>
      </c>
      <c r="I12" s="119">
        <v>218.98799999999997</v>
      </c>
      <c r="J12" s="119">
        <v>220.46399999999997</v>
      </c>
      <c r="K12" s="119">
        <v>256.32</v>
      </c>
      <c r="L12" s="119">
        <v>256.176</v>
      </c>
      <c r="M12" s="210">
        <v>332.6</v>
      </c>
      <c r="N12" s="46">
        <v>359.0</v>
      </c>
      <c r="O12" s="446"/>
      <c r="P12" s="446"/>
    </row>
    <row r="13" ht="15.75" customHeight="1">
      <c r="A13" s="12" t="s">
        <v>616</v>
      </c>
      <c r="B13" s="119">
        <v>390.612</v>
      </c>
      <c r="C13" s="119">
        <v>531.3960000000001</v>
      </c>
      <c r="D13" s="119">
        <v>492.15</v>
      </c>
      <c r="E13" s="119">
        <v>369.79100000000005</v>
      </c>
      <c r="F13" s="119">
        <v>142.7</v>
      </c>
      <c r="G13" s="119"/>
      <c r="H13" s="119"/>
      <c r="I13" s="119"/>
      <c r="J13" s="119">
        <v>396.20759999999996</v>
      </c>
      <c r="K13" s="119">
        <v>323.4790965933821</v>
      </c>
      <c r="L13" s="119">
        <v>272.1</v>
      </c>
      <c r="M13" s="210">
        <v>246.9</v>
      </c>
      <c r="N13" s="41">
        <f>M13*0.906</f>
        <v>223.6914</v>
      </c>
      <c r="O13" s="446"/>
      <c r="P13" s="446"/>
    </row>
    <row r="14" ht="15.75" customHeight="1">
      <c r="A14" s="118" t="s">
        <v>617</v>
      </c>
      <c r="B14" s="119"/>
      <c r="C14" s="119"/>
      <c r="D14" s="119"/>
      <c r="E14" s="119"/>
      <c r="F14" s="119"/>
      <c r="G14" s="119"/>
      <c r="H14" s="119">
        <v>422.13710000000003</v>
      </c>
      <c r="I14" s="119">
        <v>395.44800000000004</v>
      </c>
      <c r="J14" s="119" t="s">
        <v>618</v>
      </c>
      <c r="K14" s="119"/>
      <c r="L14" s="119"/>
      <c r="M14" s="116"/>
      <c r="N14" s="41"/>
      <c r="O14" s="446"/>
      <c r="P14" s="446"/>
    </row>
    <row r="15" ht="15.75" customHeight="1">
      <c r="A15" s="118" t="s">
        <v>619</v>
      </c>
      <c r="B15" s="119"/>
      <c r="C15" s="119"/>
      <c r="D15" s="119"/>
      <c r="E15" s="119"/>
      <c r="F15" s="119">
        <v>308.5</v>
      </c>
      <c r="G15" s="119">
        <v>438.1</v>
      </c>
      <c r="H15" s="119" t="s">
        <v>620</v>
      </c>
      <c r="I15" s="119"/>
      <c r="J15" s="119"/>
      <c r="K15" s="119"/>
      <c r="L15" s="119"/>
      <c r="M15" s="116"/>
      <c r="N15" s="41"/>
      <c r="O15" s="446"/>
      <c r="P15" s="446"/>
    </row>
    <row r="16" ht="15.75" customHeight="1">
      <c r="A16" s="12" t="s">
        <v>621</v>
      </c>
      <c r="B16" s="119">
        <v>127.02000000000001</v>
      </c>
      <c r="C16" s="119">
        <v>169.65</v>
      </c>
      <c r="D16" s="119">
        <v>161.82000000000002</v>
      </c>
      <c r="E16" s="119">
        <v>188.67000000000002</v>
      </c>
      <c r="F16" s="119">
        <v>410.8368</v>
      </c>
      <c r="G16" s="119">
        <v>493.3</v>
      </c>
      <c r="H16" s="119">
        <v>586.6061</v>
      </c>
      <c r="I16" s="119">
        <v>523.9686</v>
      </c>
      <c r="J16" s="119">
        <v>565.3206</v>
      </c>
      <c r="K16" s="119">
        <f>(J16+L16)/2</f>
        <v>466.9603</v>
      </c>
      <c r="L16" s="119">
        <v>368.6</v>
      </c>
      <c r="M16" s="210">
        <v>350.7</v>
      </c>
      <c r="N16" s="41">
        <v>182.559</v>
      </c>
      <c r="O16" s="455"/>
      <c r="P16" s="456"/>
    </row>
    <row r="17" ht="15.75" customHeight="1">
      <c r="A17" s="457" t="s">
        <v>622</v>
      </c>
      <c r="B17" s="119"/>
      <c r="C17" s="119"/>
      <c r="D17" s="119"/>
      <c r="E17" s="119"/>
      <c r="F17" s="119"/>
      <c r="G17" s="119"/>
      <c r="H17" s="119"/>
      <c r="I17" s="119"/>
      <c r="J17" s="119"/>
      <c r="K17" s="119"/>
      <c r="L17" s="119"/>
      <c r="M17" s="210"/>
      <c r="N17" s="46">
        <v>142.71</v>
      </c>
      <c r="O17" s="446"/>
      <c r="P17" s="446"/>
    </row>
    <row r="18" ht="15.75" customHeight="1">
      <c r="A18" s="12" t="s">
        <v>623</v>
      </c>
      <c r="B18" s="119">
        <v>15.33</v>
      </c>
      <c r="C18" s="119">
        <v>20.475</v>
      </c>
      <c r="D18" s="119">
        <v>19.53</v>
      </c>
      <c r="E18" s="119">
        <v>18.991</v>
      </c>
      <c r="F18" s="119">
        <v>32.680200000000006</v>
      </c>
      <c r="G18" s="119">
        <v>35.2373</v>
      </c>
      <c r="H18" s="119">
        <v>38.3761</v>
      </c>
      <c r="I18" s="119">
        <v>34.6017</v>
      </c>
      <c r="J18" s="119">
        <v>33.8226</v>
      </c>
      <c r="K18" s="119">
        <v>37.141450679539965</v>
      </c>
      <c r="L18" s="119">
        <v>26.86622722418483</v>
      </c>
      <c r="M18" s="210">
        <v>17.9</v>
      </c>
      <c r="N18" s="46" t="s">
        <v>624</v>
      </c>
      <c r="O18" s="446"/>
      <c r="P18" s="446"/>
    </row>
    <row r="19" ht="15.75" customHeight="1">
      <c r="A19" s="12" t="s">
        <v>625</v>
      </c>
      <c r="B19" s="119"/>
      <c r="C19" s="119"/>
      <c r="D19" s="119"/>
      <c r="E19" s="119"/>
      <c r="F19" s="119">
        <v>7.554537751730257</v>
      </c>
      <c r="G19" s="119">
        <v>8.856419439524656</v>
      </c>
      <c r="H19" s="119">
        <v>152.36262888115434</v>
      </c>
      <c r="I19" s="119">
        <v>129.63187650336994</v>
      </c>
      <c r="J19" s="119">
        <v>175.74105450336992</v>
      </c>
      <c r="K19" s="119">
        <v>251.57385282747578</v>
      </c>
      <c r="L19" s="119">
        <v>218.73713861469898</v>
      </c>
      <c r="M19" s="210">
        <v>158.1</v>
      </c>
      <c r="N19" s="46">
        <v>133.9610456</v>
      </c>
      <c r="O19" s="446"/>
      <c r="P19" s="446"/>
    </row>
    <row r="20" ht="15.75" customHeight="1">
      <c r="A20" s="12" t="s">
        <v>626</v>
      </c>
      <c r="B20" s="119">
        <v>70.54260477248374</v>
      </c>
      <c r="C20" s="119">
        <v>82.50285201792644</v>
      </c>
      <c r="D20" s="119">
        <v>96.49456376365667</v>
      </c>
      <c r="E20" s="119">
        <v>101.06535888930357</v>
      </c>
      <c r="F20" s="119">
        <v>154.21114085297975</v>
      </c>
      <c r="G20" s="119">
        <v>179.0295344680908</v>
      </c>
      <c r="H20" s="119">
        <v>152.36262888115434</v>
      </c>
      <c r="I20" s="119">
        <v>202.79014031128813</v>
      </c>
      <c r="J20" s="119">
        <v>205.63078931128814</v>
      </c>
      <c r="K20" s="119">
        <v>164.5973466954391</v>
      </c>
      <c r="L20" s="119">
        <v>155.1888115157834</v>
      </c>
      <c r="M20" s="210">
        <v>117.7</v>
      </c>
      <c r="N20" s="46">
        <v>31.95822321</v>
      </c>
      <c r="O20" s="446"/>
      <c r="P20" s="446"/>
    </row>
    <row r="21" ht="15.75" customHeight="1">
      <c r="A21" s="12" t="s">
        <v>627</v>
      </c>
      <c r="B21" s="119"/>
      <c r="C21" s="119"/>
      <c r="D21" s="119"/>
      <c r="E21" s="119"/>
      <c r="F21" s="119"/>
      <c r="G21" s="119">
        <v>126.25024381807093</v>
      </c>
      <c r="H21" s="129">
        <v>121.1</v>
      </c>
      <c r="I21" s="129">
        <v>110.0</v>
      </c>
      <c r="J21" s="129">
        <v>111.3</v>
      </c>
      <c r="K21" s="129">
        <v>111.5</v>
      </c>
      <c r="L21" s="129">
        <v>106.3</v>
      </c>
      <c r="M21" s="210">
        <v>99.0</v>
      </c>
      <c r="N21" s="46">
        <v>89.0</v>
      </c>
      <c r="O21" s="446"/>
      <c r="P21" s="446"/>
    </row>
    <row r="22" ht="15.75" customHeight="1">
      <c r="A22" s="12" t="s">
        <v>628</v>
      </c>
      <c r="B22" s="119"/>
      <c r="C22" s="119"/>
      <c r="D22" s="119"/>
      <c r="E22" s="119"/>
      <c r="F22" s="119">
        <v>46.18320000000001</v>
      </c>
      <c r="G22" s="119">
        <v>77.3791816949467</v>
      </c>
      <c r="H22" s="129" t="s">
        <v>629</v>
      </c>
      <c r="I22" s="119"/>
      <c r="J22" s="119"/>
      <c r="K22" s="119"/>
      <c r="L22" s="119"/>
      <c r="M22" s="116"/>
      <c r="N22" s="41"/>
      <c r="O22" s="446"/>
      <c r="P22" s="446"/>
    </row>
    <row r="23" ht="15.75" customHeight="1">
      <c r="A23" s="12" t="s">
        <v>630</v>
      </c>
      <c r="B23" s="119">
        <v>26.5995</v>
      </c>
      <c r="C23" s="119">
        <v>36.56475</v>
      </c>
      <c r="D23" s="119">
        <v>33.3</v>
      </c>
      <c r="E23" s="119">
        <v>56.973000000000006</v>
      </c>
      <c r="F23" s="119">
        <v>80.82060000000001</v>
      </c>
      <c r="G23" s="119">
        <v>93.6695357359881</v>
      </c>
      <c r="H23" s="119">
        <v>106.79441863848888</v>
      </c>
      <c r="I23" s="119">
        <v>100.58345100000001</v>
      </c>
      <c r="J23" s="119">
        <v>103.758201</v>
      </c>
      <c r="K23" s="119">
        <v>94.32891368030238</v>
      </c>
      <c r="L23" s="119">
        <v>53.88092490257222</v>
      </c>
      <c r="M23" s="210">
        <v>48.5</v>
      </c>
      <c r="N23" s="458">
        <v>54.8</v>
      </c>
      <c r="O23" s="446"/>
      <c r="P23" s="446"/>
    </row>
    <row r="24" ht="15.75" customHeight="1">
      <c r="A24" s="12" t="s">
        <v>631</v>
      </c>
      <c r="B24" s="119"/>
      <c r="C24" s="119"/>
      <c r="D24" s="119"/>
      <c r="E24" s="119"/>
      <c r="F24" s="119">
        <v>88.51780000000001</v>
      </c>
      <c r="G24" s="119">
        <v>81.41071294463286</v>
      </c>
      <c r="H24" s="119">
        <v>102.2676999651463</v>
      </c>
      <c r="I24" s="119">
        <v>106.82637747665939</v>
      </c>
      <c r="J24" s="119">
        <v>103.58260947665939</v>
      </c>
      <c r="K24" s="119">
        <v>77.72357124496192</v>
      </c>
      <c r="L24" s="129">
        <v>72.7875</v>
      </c>
      <c r="M24" s="210">
        <v>67.875</v>
      </c>
      <c r="N24" s="458">
        <v>64.57506391</v>
      </c>
      <c r="O24" s="446"/>
      <c r="P24" s="446"/>
    </row>
    <row r="25" ht="15.75" customHeight="1">
      <c r="A25" s="12" t="s">
        <v>632</v>
      </c>
      <c r="B25" s="119">
        <v>46.080049144761816</v>
      </c>
      <c r="C25" s="119">
        <v>62.985089874489255</v>
      </c>
      <c r="D25" s="119">
        <v>53.28</v>
      </c>
      <c r="E25" s="119">
        <v>73.04168811956517</v>
      </c>
      <c r="F25" s="119" t="s">
        <v>633</v>
      </c>
      <c r="G25" s="119"/>
      <c r="H25" s="119"/>
      <c r="I25" s="119"/>
      <c r="J25" s="119"/>
      <c r="K25" s="119"/>
      <c r="L25" s="119"/>
      <c r="M25" s="116"/>
      <c r="N25" s="41"/>
      <c r="O25" s="446"/>
      <c r="P25" s="446"/>
    </row>
    <row r="26" ht="15.75" customHeight="1">
      <c r="A26" s="12" t="s">
        <v>634</v>
      </c>
      <c r="B26" s="119">
        <v>38.125949999999996</v>
      </c>
      <c r="C26" s="119">
        <v>52.409475</v>
      </c>
      <c r="D26" s="119">
        <v>47.73</v>
      </c>
      <c r="E26" s="119"/>
      <c r="F26" s="119"/>
      <c r="G26" s="119"/>
      <c r="H26" s="119"/>
      <c r="I26" s="119"/>
      <c r="J26" s="119"/>
      <c r="K26" s="119"/>
      <c r="L26" s="119"/>
      <c r="M26" s="116"/>
      <c r="N26" s="41"/>
      <c r="O26" s="446"/>
      <c r="P26" s="446"/>
    </row>
    <row r="27" ht="15.75" customHeight="1">
      <c r="A27" s="12" t="s">
        <v>635</v>
      </c>
      <c r="B27" s="119"/>
      <c r="C27" s="119"/>
      <c r="D27" s="119"/>
      <c r="E27" s="119">
        <v>9.098304900140791</v>
      </c>
      <c r="F27" s="119">
        <v>12.496834201198405</v>
      </c>
      <c r="G27" s="119">
        <v>14.650427198760257</v>
      </c>
      <c r="H27" s="119">
        <v>18.31999031945655</v>
      </c>
      <c r="I27" s="119">
        <v>14.107639306839356</v>
      </c>
      <c r="J27" s="119">
        <v>14.107639306839356</v>
      </c>
      <c r="K27" s="119">
        <v>10.642561098993482</v>
      </c>
      <c r="L27" s="119">
        <v>11.660051420160068</v>
      </c>
      <c r="M27" s="210">
        <v>9.0</v>
      </c>
      <c r="N27" s="459">
        <v>16.26506661</v>
      </c>
      <c r="O27" s="446"/>
      <c r="P27" s="446"/>
    </row>
    <row r="28" ht="15.75" customHeight="1">
      <c r="A28" s="12" t="s">
        <v>636</v>
      </c>
      <c r="B28" s="119"/>
      <c r="C28" s="119"/>
      <c r="D28" s="119"/>
      <c r="E28" s="119"/>
      <c r="F28" s="119"/>
      <c r="G28" s="119"/>
      <c r="H28" s="119"/>
      <c r="I28" s="119"/>
      <c r="J28" s="119"/>
      <c r="K28" s="119">
        <v>7.640942464175953</v>
      </c>
      <c r="L28" s="119">
        <v>9.058306414027669</v>
      </c>
      <c r="M28" s="210">
        <v>9.1</v>
      </c>
      <c r="N28" s="46">
        <v>16.26506661</v>
      </c>
      <c r="O28" s="446"/>
      <c r="P28" s="446"/>
    </row>
    <row r="29" ht="15.75" customHeight="1">
      <c r="A29" s="12" t="s">
        <v>637</v>
      </c>
      <c r="B29" s="119">
        <v>15.959699999999998</v>
      </c>
      <c r="C29" s="119" t="s">
        <v>638</v>
      </c>
      <c r="D29" s="119"/>
      <c r="E29" s="119"/>
      <c r="F29" s="119"/>
      <c r="G29" s="119"/>
      <c r="H29" s="119"/>
      <c r="I29" s="119"/>
      <c r="J29" s="119"/>
      <c r="K29" s="119"/>
      <c r="L29" s="119"/>
      <c r="M29" s="116"/>
      <c r="N29" s="41"/>
      <c r="O29" s="446"/>
      <c r="P29" s="446"/>
    </row>
    <row r="30" ht="15.75" customHeight="1">
      <c r="A30" s="12" t="s">
        <v>639</v>
      </c>
      <c r="B30" s="119">
        <v>15.959699999999998</v>
      </c>
      <c r="C30" s="119">
        <v>21.93885</v>
      </c>
      <c r="D30" s="119">
        <v>19.979999999999997</v>
      </c>
      <c r="E30" s="119" t="s">
        <v>640</v>
      </c>
      <c r="F30" s="119"/>
      <c r="G30" s="119"/>
      <c r="H30" s="119"/>
      <c r="I30" s="119"/>
      <c r="J30" s="119"/>
      <c r="K30" s="119"/>
      <c r="L30" s="119"/>
      <c r="M30" s="116"/>
      <c r="N30" s="41"/>
      <c r="O30" s="446"/>
      <c r="P30" s="446"/>
    </row>
    <row r="31" ht="15.75" customHeight="1">
      <c r="A31" s="12" t="s">
        <v>641</v>
      </c>
      <c r="B31" s="119">
        <v>42.5592</v>
      </c>
      <c r="C31" s="119">
        <v>58.503600000000006</v>
      </c>
      <c r="D31" s="119">
        <v>53.28</v>
      </c>
      <c r="E31" s="119" t="s">
        <v>609</v>
      </c>
      <c r="F31" s="119"/>
      <c r="G31" s="119"/>
      <c r="H31" s="119"/>
      <c r="I31" s="119"/>
      <c r="J31" s="119"/>
      <c r="K31" s="119"/>
      <c r="L31" s="119"/>
      <c r="M31" s="116"/>
      <c r="N31" s="41"/>
      <c r="O31" s="446"/>
      <c r="P31" s="446"/>
    </row>
    <row r="32" ht="15.75" customHeight="1">
      <c r="A32" s="12" t="s">
        <v>642</v>
      </c>
      <c r="B32" s="119">
        <v>56.7456</v>
      </c>
      <c r="C32" s="119" t="s">
        <v>643</v>
      </c>
      <c r="D32" s="119"/>
      <c r="E32" s="119"/>
      <c r="F32" s="119"/>
      <c r="G32" s="119"/>
      <c r="H32" s="119"/>
      <c r="I32" s="119"/>
      <c r="J32" s="119"/>
      <c r="K32" s="119"/>
      <c r="L32" s="119"/>
      <c r="M32" s="116"/>
      <c r="N32" s="41"/>
      <c r="O32" s="446"/>
      <c r="P32" s="446"/>
    </row>
    <row r="33" ht="15.75" customHeight="1">
      <c r="A33" s="12" t="s">
        <v>644</v>
      </c>
      <c r="B33" s="119"/>
      <c r="C33" s="119"/>
      <c r="D33" s="119"/>
      <c r="E33" s="119"/>
      <c r="F33" s="119">
        <v>11.545800000000002</v>
      </c>
      <c r="G33" s="119" t="s">
        <v>645</v>
      </c>
      <c r="H33" s="119"/>
      <c r="I33" s="119"/>
      <c r="J33" s="119"/>
      <c r="K33" s="119"/>
      <c r="L33" s="119"/>
      <c r="M33" s="116"/>
      <c r="N33" s="41"/>
      <c r="O33" s="446"/>
      <c r="P33" s="446"/>
    </row>
    <row r="34" ht="15.75" customHeight="1">
      <c r="A34" s="12" t="s">
        <v>646</v>
      </c>
      <c r="B34" s="119"/>
      <c r="C34" s="119"/>
      <c r="D34" s="119"/>
      <c r="E34" s="119">
        <v>27.13</v>
      </c>
      <c r="F34" s="119" t="s">
        <v>647</v>
      </c>
      <c r="G34" s="119"/>
      <c r="H34" s="119"/>
      <c r="I34" s="119"/>
      <c r="J34" s="119"/>
      <c r="K34" s="119"/>
      <c r="L34" s="119"/>
      <c r="M34" s="116"/>
      <c r="N34" s="41"/>
      <c r="O34" s="446"/>
      <c r="P34" s="446"/>
    </row>
    <row r="35" ht="15.75" customHeight="1">
      <c r="A35" s="12" t="s">
        <v>648</v>
      </c>
      <c r="B35" s="119">
        <v>5.6</v>
      </c>
      <c r="C35" s="119" t="s">
        <v>649</v>
      </c>
      <c r="D35" s="119"/>
      <c r="E35" s="119"/>
      <c r="F35" s="119"/>
      <c r="G35" s="119"/>
      <c r="H35" s="119"/>
      <c r="I35" s="119"/>
      <c r="J35" s="119"/>
      <c r="K35" s="119"/>
      <c r="L35" s="119"/>
      <c r="M35" s="116"/>
      <c r="N35" s="41"/>
      <c r="O35" s="446"/>
      <c r="P35" s="446"/>
    </row>
    <row r="36" ht="15.75" customHeight="1">
      <c r="A36" s="39"/>
      <c r="B36" s="116"/>
      <c r="C36" s="116"/>
      <c r="D36" s="116"/>
      <c r="E36" s="116"/>
      <c r="F36" s="116"/>
      <c r="G36" s="463"/>
      <c r="H36" s="463"/>
      <c r="I36" s="463"/>
      <c r="J36" s="463"/>
      <c r="K36" s="463"/>
      <c r="L36" s="463"/>
      <c r="M36" s="463"/>
      <c r="N36" s="463"/>
      <c r="O36" s="446"/>
      <c r="P36" s="446"/>
    </row>
    <row r="37" ht="15.75" customHeight="1">
      <c r="A37" s="39"/>
      <c r="B37" s="116"/>
      <c r="C37" s="116"/>
      <c r="D37" s="116"/>
      <c r="E37" s="116"/>
      <c r="F37" s="116"/>
      <c r="G37" s="116"/>
      <c r="H37" s="116"/>
      <c r="I37" s="116"/>
      <c r="J37" s="116"/>
      <c r="K37" s="116"/>
      <c r="L37" s="210"/>
      <c r="M37" s="210"/>
      <c r="N37" s="41"/>
      <c r="O37" s="446"/>
      <c r="P37" s="446"/>
    </row>
    <row r="38" ht="15.75" customHeight="1">
      <c r="A38" s="12"/>
      <c r="B38" s="119"/>
      <c r="C38" s="119"/>
      <c r="D38" s="119"/>
      <c r="E38" s="119"/>
      <c r="F38" s="119"/>
      <c r="G38" s="119"/>
      <c r="H38" s="119"/>
      <c r="I38" s="119"/>
      <c r="J38" s="119"/>
      <c r="K38" s="119"/>
      <c r="L38" s="119"/>
      <c r="M38" s="119"/>
      <c r="N38" s="41"/>
      <c r="O38" s="446"/>
      <c r="P38" s="446"/>
    </row>
    <row r="39" ht="15.75" customHeight="1">
      <c r="A39" s="12" t="s">
        <v>650</v>
      </c>
      <c r="B39" s="119">
        <v>5.19</v>
      </c>
      <c r="C39" s="119">
        <v>5.17</v>
      </c>
      <c r="D39" s="119">
        <v>5.6</v>
      </c>
      <c r="E39" s="119">
        <v>5.19</v>
      </c>
      <c r="F39" s="119">
        <v>5.17</v>
      </c>
      <c r="G39" s="119">
        <v>4.91</v>
      </c>
      <c r="H39" s="119">
        <v>4.3</v>
      </c>
      <c r="I39" s="129">
        <v>4.4</v>
      </c>
      <c r="J39" s="129">
        <v>5.9</v>
      </c>
      <c r="K39" s="129">
        <v>6.0</v>
      </c>
      <c r="L39" s="129">
        <v>5.7</v>
      </c>
      <c r="M39" s="210">
        <v>5.3</v>
      </c>
      <c r="N39" s="46">
        <v>5.3</v>
      </c>
      <c r="O39" s="446"/>
      <c r="P39" s="446"/>
    </row>
    <row r="40" ht="15.75" customHeight="1">
      <c r="A40" s="12" t="s">
        <v>651</v>
      </c>
      <c r="B40" s="119"/>
      <c r="C40" s="119">
        <v>108.0</v>
      </c>
      <c r="D40" s="119">
        <v>108.0</v>
      </c>
      <c r="E40" s="119">
        <v>105.0</v>
      </c>
      <c r="F40" s="119">
        <v>104.0</v>
      </c>
      <c r="G40" s="119">
        <v>100.0</v>
      </c>
      <c r="H40" s="119">
        <v>96.0</v>
      </c>
      <c r="I40" s="119">
        <v>94.0</v>
      </c>
      <c r="J40" s="119">
        <v>95.0</v>
      </c>
      <c r="K40" s="119">
        <v>95.0</v>
      </c>
      <c r="L40" s="129">
        <v>98.0</v>
      </c>
      <c r="M40" s="210">
        <v>104.0</v>
      </c>
      <c r="N40" s="46">
        <v>112.0</v>
      </c>
      <c r="O40" s="446"/>
      <c r="P40" s="446"/>
    </row>
    <row r="41" ht="15.75" customHeight="1">
      <c r="A41" s="339" t="s">
        <v>652</v>
      </c>
      <c r="B41" s="119">
        <v>1773.31575</v>
      </c>
      <c r="C41" s="119">
        <v>2437.65</v>
      </c>
      <c r="D41" s="119">
        <v>2220.0</v>
      </c>
      <c r="E41" s="119">
        <v>2713.0</v>
      </c>
      <c r="F41" s="464">
        <v>3182.560626</v>
      </c>
      <c r="G41" s="464">
        <v>3355.9069</v>
      </c>
      <c r="H41" s="464">
        <v>3478.299</v>
      </c>
      <c r="I41" s="464">
        <v>3140.209</v>
      </c>
      <c r="J41" s="464">
        <v>3010.072</v>
      </c>
      <c r="K41" s="464">
        <v>3048.123</v>
      </c>
      <c r="L41" s="464">
        <v>2672.052</v>
      </c>
      <c r="M41" s="464">
        <v>2420.051</v>
      </c>
      <c r="N41" s="464">
        <v>2166.791</v>
      </c>
      <c r="O41" s="366"/>
      <c r="P41" s="446"/>
    </row>
    <row r="42" ht="15.75" customHeight="1">
      <c r="A42" s="339" t="s">
        <v>653</v>
      </c>
      <c r="B42" s="119">
        <v>416.68424999999996</v>
      </c>
      <c r="C42" s="119">
        <v>487.34999999999997</v>
      </c>
      <c r="D42" s="119">
        <v>570.0</v>
      </c>
      <c r="E42" s="119">
        <v>597.0</v>
      </c>
      <c r="F42" s="464">
        <v>817.4</v>
      </c>
      <c r="G42" s="119">
        <v>961.311489739647</v>
      </c>
      <c r="H42" s="119">
        <v>1210.5232544604453</v>
      </c>
      <c r="I42" s="119">
        <v>1217.787</v>
      </c>
      <c r="J42" s="119">
        <v>1253.931</v>
      </c>
      <c r="K42" s="119">
        <v>1296.1000000000001</v>
      </c>
      <c r="L42" s="464">
        <v>1070.1</v>
      </c>
      <c r="M42" s="464">
        <v>1079.3</v>
      </c>
      <c r="N42" s="464">
        <v>1004.5</v>
      </c>
      <c r="O42" s="366"/>
      <c r="P42" s="446"/>
    </row>
    <row r="43" ht="15.75" customHeight="1">
      <c r="A43" s="339" t="s">
        <v>654</v>
      </c>
      <c r="B43" s="212">
        <f t="shared" ref="B43:N43" si="1">SUM(B41:B42)</f>
        <v>2190</v>
      </c>
      <c r="C43" s="212">
        <f t="shared" si="1"/>
        <v>2925</v>
      </c>
      <c r="D43" s="212">
        <f t="shared" si="1"/>
        <v>2790</v>
      </c>
      <c r="E43" s="212">
        <f t="shared" si="1"/>
        <v>3310</v>
      </c>
      <c r="F43" s="212">
        <f t="shared" si="1"/>
        <v>3999.960626</v>
      </c>
      <c r="G43" s="212">
        <f t="shared" si="1"/>
        <v>4317.21839</v>
      </c>
      <c r="H43" s="212">
        <f t="shared" si="1"/>
        <v>4688.822254</v>
      </c>
      <c r="I43" s="212">
        <f t="shared" si="1"/>
        <v>4357.996</v>
      </c>
      <c r="J43" s="212">
        <f t="shared" si="1"/>
        <v>4264.003</v>
      </c>
      <c r="K43" s="212">
        <f t="shared" si="1"/>
        <v>4344.223</v>
      </c>
      <c r="L43" s="212">
        <f t="shared" si="1"/>
        <v>3742.152</v>
      </c>
      <c r="M43" s="212">
        <f t="shared" si="1"/>
        <v>3499.351</v>
      </c>
      <c r="N43" s="96">
        <f t="shared" si="1"/>
        <v>3171.291</v>
      </c>
      <c r="O43" s="446"/>
      <c r="P43" s="446"/>
    </row>
    <row r="44" ht="15.75" customHeight="1">
      <c r="A44" s="339" t="s">
        <v>34</v>
      </c>
      <c r="B44" s="294">
        <f>'Newspaper (MS)'!B44</f>
        <v>64.30512858</v>
      </c>
      <c r="C44" s="294">
        <f>'Newspaper (MS)'!C44</f>
        <v>67.24210031</v>
      </c>
      <c r="D44" s="294">
        <f>'Newspaper (MS)'!D44</f>
        <v>70.15870524</v>
      </c>
      <c r="E44" s="294">
        <f>'Newspaper (MS)'!E44</f>
        <v>66.72178248</v>
      </c>
      <c r="F44" s="294">
        <f>'Newspaper (MS)'!F44</f>
        <v>79.23169992</v>
      </c>
      <c r="G44" s="294">
        <f>'Newspaper (MS)'!G44</f>
        <v>63.53559687</v>
      </c>
      <c r="H44" s="294">
        <f>'Newspaper (MS)'!H44</f>
        <v>67.6874384</v>
      </c>
      <c r="I44" s="430">
        <f>'Newspaper (MS)'!I44</f>
        <v>83.095418</v>
      </c>
      <c r="J44" s="294">
        <f>'Newspaper (MS)'!J44</f>
        <v>83.99198124</v>
      </c>
      <c r="K44" s="294">
        <f>'Newspaper (MS)'!K44</f>
        <v>73.08235098</v>
      </c>
      <c r="L44" s="471">
        <f>'Newspaper (MS)'!L44</f>
        <v>77.7776674</v>
      </c>
      <c r="M44" s="294">
        <f>'Newspaper (MS)'!M44</f>
        <v>75.49685642</v>
      </c>
      <c r="N44" s="294">
        <f>'Newspaper (MS)'!N44</f>
        <v>76.02897369</v>
      </c>
      <c r="O44" s="446"/>
      <c r="P44" s="446"/>
    </row>
    <row r="45" ht="15.75" customHeight="1">
      <c r="A45" s="339" t="s">
        <v>38</v>
      </c>
      <c r="B45" s="294">
        <f>'Newspaper (MS)'!B45</f>
        <v>1314.852644</v>
      </c>
      <c r="C45" s="294">
        <f>'Newspaper (MS)'!C45</f>
        <v>1371.157392</v>
      </c>
      <c r="D45" s="294">
        <f>'Newspaper (MS)'!D45</f>
        <v>1562.076252</v>
      </c>
      <c r="E45" s="294">
        <f>'Newspaper (MS)'!E45</f>
        <v>1497.789725</v>
      </c>
      <c r="F45" s="294">
        <f>'Newspaper (MS)'!F45</f>
        <v>1812.396043</v>
      </c>
      <c r="G45" s="294">
        <f>'Newspaper (MS)'!G45</f>
        <v>1217.453934</v>
      </c>
      <c r="H45" s="294">
        <f>'Newspaper (MS)'!H45</f>
        <v>1376.332265</v>
      </c>
      <c r="I45" s="294">
        <f>'Newspaper (MS)'!I45</f>
        <v>1985.323504</v>
      </c>
      <c r="J45" s="294">
        <f>'Newspaper (MS)'!J45</f>
        <v>2016.821276</v>
      </c>
      <c r="K45" s="294">
        <f>'Newspaper (MS)'!K45</f>
        <v>1568.654766</v>
      </c>
      <c r="L45" s="294">
        <f>'Newspaper (MS)'!L45</f>
        <v>1812.367973</v>
      </c>
      <c r="M45" s="294">
        <f>'Newspaper (MS)'!M45</f>
        <v>1725.417596</v>
      </c>
      <c r="N45" s="294">
        <f>'Newspaper (MS)'!N45</f>
        <v>2034.877944</v>
      </c>
      <c r="O45" s="446"/>
      <c r="P45" s="446"/>
    </row>
    <row r="46" ht="15.75" customHeight="1">
      <c r="A46" s="2"/>
      <c r="B46" s="21"/>
      <c r="C46" s="21"/>
      <c r="D46" s="21"/>
      <c r="E46" s="21"/>
      <c r="F46" s="21"/>
      <c r="G46" s="21"/>
      <c r="H46" s="21"/>
      <c r="I46" s="21"/>
      <c r="J46" s="21"/>
      <c r="K46" s="21"/>
      <c r="L46" s="21"/>
      <c r="M46" s="41"/>
      <c r="N46" s="41"/>
      <c r="O46" s="446"/>
      <c r="P46" s="446"/>
    </row>
    <row r="47" ht="15.75" customHeight="1">
      <c r="A47" s="1"/>
      <c r="B47" s="4" t="s">
        <v>66</v>
      </c>
      <c r="E47" s="21"/>
      <c r="F47" s="21"/>
      <c r="G47" s="21"/>
      <c r="H47" s="21"/>
      <c r="I47" s="21"/>
      <c r="J47" s="21"/>
      <c r="K47" s="21"/>
      <c r="L47" s="21"/>
      <c r="M47" s="41"/>
      <c r="N47" s="41"/>
      <c r="O47" s="446"/>
      <c r="P47" s="446"/>
    </row>
    <row r="48" ht="15.75" customHeight="1">
      <c r="A48" s="1"/>
      <c r="B48" s="118" t="s">
        <v>655</v>
      </c>
      <c r="N48" s="41"/>
      <c r="O48" s="446"/>
      <c r="P48" s="446"/>
    </row>
    <row r="49" ht="15.75" customHeight="1">
      <c r="A49" s="1"/>
      <c r="N49" s="41"/>
      <c r="O49" s="446"/>
      <c r="P49" s="446"/>
    </row>
    <row r="50" ht="15.75" customHeight="1">
      <c r="A50" s="1"/>
      <c r="N50" s="41"/>
      <c r="O50" s="446"/>
      <c r="P50" s="446"/>
    </row>
    <row r="51" ht="15.75" customHeight="1">
      <c r="A51" s="1"/>
      <c r="N51" s="41"/>
      <c r="O51" s="446"/>
      <c r="P51" s="446"/>
    </row>
    <row r="52" ht="15.75" customHeight="1">
      <c r="A52" s="1"/>
      <c r="N52" s="41"/>
      <c r="O52" s="446"/>
      <c r="P52" s="446"/>
    </row>
    <row r="53" ht="15.75" customHeight="1">
      <c r="A53" s="1"/>
      <c r="N53" s="41"/>
      <c r="O53" s="446"/>
      <c r="P53" s="446"/>
    </row>
    <row r="54" ht="15.75" customHeight="1">
      <c r="A54" s="1"/>
      <c r="N54" s="41"/>
      <c r="O54" s="446"/>
      <c r="P54" s="446"/>
    </row>
    <row r="55" ht="15.75" customHeight="1">
      <c r="A55" s="1"/>
      <c r="N55" s="41"/>
      <c r="O55" s="446"/>
      <c r="P55" s="446"/>
    </row>
    <row r="56" ht="15.75" customHeight="1">
      <c r="A56" s="1"/>
      <c r="N56" s="41"/>
      <c r="O56" s="446"/>
      <c r="P56" s="446"/>
    </row>
    <row r="57" ht="15.75" customHeight="1">
      <c r="A57" s="1"/>
      <c r="N57" s="41"/>
      <c r="O57" s="446"/>
      <c r="P57" s="446"/>
    </row>
    <row r="58" ht="15.75" customHeight="1">
      <c r="A58" s="1"/>
      <c r="N58" s="41"/>
      <c r="O58" s="446"/>
      <c r="P58" s="446"/>
    </row>
    <row r="59" ht="15.75" customHeight="1">
      <c r="A59" s="1"/>
      <c r="N59" s="41"/>
      <c r="O59" s="446"/>
      <c r="P59" s="446"/>
    </row>
    <row r="60" ht="15.75" customHeight="1">
      <c r="A60" s="1"/>
      <c r="N60" s="41"/>
      <c r="O60" s="446"/>
      <c r="P60" s="446"/>
    </row>
    <row r="61" ht="15.75" customHeight="1">
      <c r="A61" s="1"/>
      <c r="N61" s="41"/>
      <c r="O61" s="446"/>
      <c r="P61" s="446"/>
    </row>
    <row r="62" ht="15.75" customHeight="1">
      <c r="A62" s="1"/>
      <c r="N62" s="41"/>
      <c r="O62" s="446"/>
      <c r="P62" s="446"/>
    </row>
    <row r="63" ht="15.75" customHeight="1">
      <c r="A63" s="1"/>
      <c r="N63" s="41"/>
      <c r="O63" s="446"/>
      <c r="P63" s="446"/>
    </row>
    <row r="64" ht="15.75" customHeight="1">
      <c r="A64" s="1"/>
      <c r="N64" s="41"/>
      <c r="O64" s="446"/>
      <c r="P64" s="446"/>
    </row>
    <row r="65" ht="15.75" customHeight="1">
      <c r="A65" s="1"/>
      <c r="N65" s="41"/>
      <c r="O65" s="446"/>
      <c r="P65" s="446"/>
    </row>
    <row r="66" ht="15.75" customHeight="1">
      <c r="A66" s="1"/>
      <c r="N66" s="41"/>
      <c r="O66" s="446"/>
      <c r="P66" s="446"/>
    </row>
    <row r="67" ht="15.75" customHeight="1">
      <c r="A67" s="1"/>
      <c r="N67" s="41"/>
      <c r="O67" s="446"/>
      <c r="P67" s="446"/>
    </row>
    <row r="68" ht="15.75" customHeight="1">
      <c r="A68" s="1"/>
      <c r="N68" s="41"/>
      <c r="O68" s="446"/>
      <c r="P68" s="446"/>
    </row>
    <row r="69" ht="15.75" customHeight="1">
      <c r="A69" s="1"/>
      <c r="N69" s="41"/>
      <c r="O69" s="446"/>
      <c r="P69" s="446"/>
    </row>
    <row r="70" ht="15.75" customHeight="1">
      <c r="A70" s="1"/>
      <c r="N70" s="41"/>
      <c r="O70" s="446"/>
      <c r="P70" s="446"/>
    </row>
    <row r="71" ht="15.75" customHeight="1">
      <c r="A71" s="1"/>
      <c r="N71" s="41"/>
      <c r="O71" s="446"/>
      <c r="P71" s="446"/>
    </row>
    <row r="72" ht="15.75" customHeight="1">
      <c r="A72" s="1"/>
      <c r="N72" s="41"/>
      <c r="O72" s="446"/>
      <c r="P72" s="446"/>
    </row>
    <row r="73" ht="15.75" customHeight="1">
      <c r="A73" s="1"/>
      <c r="N73" s="41"/>
      <c r="O73" s="446"/>
      <c r="P73" s="446"/>
    </row>
    <row r="74" ht="15.75" customHeight="1">
      <c r="A74" s="1"/>
      <c r="N74" s="41"/>
      <c r="O74" s="446"/>
      <c r="P74" s="446"/>
    </row>
    <row r="75" ht="15.75" customHeight="1">
      <c r="A75" s="1"/>
      <c r="N75" s="41"/>
      <c r="O75" s="446"/>
      <c r="P75" s="446"/>
    </row>
    <row r="76" ht="15.75" customHeight="1">
      <c r="A76" s="1"/>
      <c r="N76" s="41"/>
      <c r="O76" s="446"/>
      <c r="P76" s="446"/>
    </row>
    <row r="77" ht="15.75" customHeight="1">
      <c r="A77" s="1"/>
      <c r="N77" s="41"/>
      <c r="O77" s="446"/>
      <c r="P77" s="446"/>
    </row>
    <row r="78" ht="15.75" customHeight="1">
      <c r="A78" s="1"/>
      <c r="N78" s="41"/>
      <c r="O78" s="446"/>
      <c r="P78" s="446"/>
    </row>
    <row r="79" ht="15.75" customHeight="1">
      <c r="A79" s="1"/>
      <c r="N79" s="41"/>
      <c r="O79" s="446"/>
      <c r="P79" s="446"/>
    </row>
    <row r="80" ht="15.75" customHeight="1">
      <c r="A80" s="1"/>
      <c r="N80" s="41"/>
      <c r="O80" s="446"/>
      <c r="P80" s="446"/>
    </row>
    <row r="81" ht="15.75" customHeight="1">
      <c r="A81" s="1"/>
      <c r="N81" s="41"/>
      <c r="O81" s="446"/>
      <c r="P81" s="446"/>
    </row>
    <row r="82" ht="15.75" customHeight="1">
      <c r="A82" s="1"/>
      <c r="N82" s="41"/>
      <c r="O82" s="446"/>
      <c r="P82" s="446"/>
    </row>
    <row r="83" ht="15.75" customHeight="1">
      <c r="A83" s="1"/>
      <c r="N83" s="41"/>
      <c r="O83" s="446"/>
      <c r="P83" s="446"/>
    </row>
    <row r="84" ht="15.75" customHeight="1">
      <c r="A84" s="1"/>
      <c r="N84" s="41"/>
      <c r="O84" s="446"/>
      <c r="P84" s="446"/>
    </row>
    <row r="85" ht="15.75" customHeight="1">
      <c r="A85" s="1"/>
      <c r="N85" s="41"/>
      <c r="O85" s="446"/>
      <c r="P85" s="446"/>
    </row>
    <row r="86" ht="15.75" customHeight="1">
      <c r="A86" s="1"/>
      <c r="N86" s="41"/>
      <c r="O86" s="446"/>
      <c r="P86" s="446"/>
    </row>
    <row r="87" ht="15.75" customHeight="1">
      <c r="A87" s="1"/>
      <c r="N87" s="41"/>
      <c r="O87" s="446"/>
      <c r="P87" s="446"/>
    </row>
    <row r="88" ht="15.75" customHeight="1">
      <c r="A88" s="1"/>
      <c r="N88" s="41"/>
      <c r="O88" s="446"/>
      <c r="P88" s="446"/>
    </row>
    <row r="89" ht="15.75" customHeight="1">
      <c r="A89" s="1"/>
      <c r="N89" s="41"/>
      <c r="O89" s="446"/>
      <c r="P89" s="446"/>
    </row>
    <row r="90" ht="15.75" customHeight="1">
      <c r="A90" s="1"/>
      <c r="N90" s="41"/>
      <c r="O90" s="446"/>
      <c r="P90" s="446"/>
    </row>
    <row r="91" ht="15.75" customHeight="1">
      <c r="A91" s="1"/>
      <c r="N91" s="41"/>
      <c r="O91" s="446"/>
      <c r="P91" s="446"/>
    </row>
    <row r="92" ht="15.75" customHeight="1">
      <c r="A92" s="1"/>
      <c r="N92" s="41"/>
      <c r="O92" s="446"/>
      <c r="P92" s="446"/>
    </row>
    <row r="93" ht="15.75" customHeight="1">
      <c r="A93" s="1"/>
      <c r="N93" s="41"/>
      <c r="O93" s="446"/>
      <c r="P93" s="446"/>
    </row>
    <row r="94" ht="15.75" customHeight="1">
      <c r="A94" s="1"/>
      <c r="N94" s="41"/>
      <c r="O94" s="446"/>
      <c r="P94" s="446"/>
    </row>
    <row r="95" ht="15.75" customHeight="1">
      <c r="A95" s="1"/>
      <c r="N95" s="41"/>
      <c r="O95" s="446"/>
      <c r="P95" s="446"/>
    </row>
    <row r="96" ht="15.75" customHeight="1">
      <c r="A96" s="1"/>
      <c r="N96" s="41"/>
      <c r="O96" s="446"/>
      <c r="P96" s="446"/>
    </row>
    <row r="97" ht="15.75" customHeight="1">
      <c r="A97" s="1"/>
      <c r="N97" s="41"/>
      <c r="O97" s="446"/>
      <c r="P97" s="446"/>
    </row>
    <row r="98" ht="15.75" customHeight="1">
      <c r="A98" s="1"/>
      <c r="N98" s="41"/>
      <c r="O98" s="446"/>
      <c r="P98" s="446"/>
    </row>
    <row r="99" ht="15.75" customHeight="1">
      <c r="A99" s="1"/>
      <c r="N99" s="41"/>
      <c r="O99" s="446"/>
      <c r="P99" s="446"/>
    </row>
    <row r="100" ht="15.75" customHeight="1">
      <c r="A100" s="1"/>
      <c r="N100" s="41"/>
      <c r="O100" s="446"/>
      <c r="P100" s="446"/>
    </row>
    <row r="101" ht="15.75" customHeight="1">
      <c r="A101" s="1"/>
      <c r="N101" s="41"/>
      <c r="O101" s="446"/>
      <c r="P101" s="446"/>
    </row>
    <row r="102" ht="15.75" customHeight="1">
      <c r="A102" s="1"/>
      <c r="N102" s="41"/>
      <c r="O102" s="446"/>
      <c r="P102" s="446"/>
    </row>
    <row r="103" ht="15.75" customHeight="1">
      <c r="A103" s="1"/>
      <c r="N103" s="41"/>
      <c r="O103" s="446"/>
      <c r="P103" s="446"/>
    </row>
    <row r="104" ht="15.75" customHeight="1">
      <c r="A104" s="1"/>
      <c r="N104" s="41"/>
      <c r="O104" s="446"/>
      <c r="P104" s="446"/>
    </row>
    <row r="105" ht="15.75" customHeight="1">
      <c r="A105" s="1"/>
      <c r="N105" s="41"/>
      <c r="O105" s="446"/>
      <c r="P105" s="446"/>
    </row>
    <row r="106" ht="15.75" customHeight="1">
      <c r="A106" s="1"/>
      <c r="N106" s="41"/>
      <c r="O106" s="446"/>
      <c r="P106" s="446"/>
    </row>
    <row r="107" ht="15.75" customHeight="1">
      <c r="A107" s="1"/>
      <c r="N107" s="41"/>
      <c r="O107" s="446"/>
      <c r="P107" s="446"/>
    </row>
    <row r="108" ht="15.75" customHeight="1">
      <c r="A108" s="1"/>
      <c r="N108" s="41"/>
      <c r="O108" s="446"/>
      <c r="P108" s="446"/>
    </row>
    <row r="109" ht="15.75" customHeight="1">
      <c r="A109" s="1"/>
      <c r="N109" s="41"/>
      <c r="O109" s="446"/>
      <c r="P109" s="446"/>
    </row>
    <row r="110" ht="15.75" customHeight="1">
      <c r="A110" s="1"/>
      <c r="N110" s="41"/>
      <c r="O110" s="446"/>
      <c r="P110" s="446"/>
    </row>
    <row r="111" ht="15.75" customHeight="1">
      <c r="A111" s="1"/>
      <c r="N111" s="41"/>
      <c r="O111" s="446"/>
      <c r="P111" s="446"/>
    </row>
    <row r="112" ht="15.75" customHeight="1">
      <c r="A112" s="1"/>
      <c r="N112" s="41"/>
      <c r="O112" s="446"/>
      <c r="P112" s="446"/>
    </row>
    <row r="113" ht="15.75" customHeight="1">
      <c r="A113" s="1"/>
      <c r="N113" s="41"/>
      <c r="O113" s="446"/>
      <c r="P113" s="446"/>
    </row>
    <row r="114" ht="15.75" customHeight="1">
      <c r="A114" s="1"/>
      <c r="N114" s="41"/>
      <c r="O114" s="446"/>
      <c r="P114" s="446"/>
    </row>
    <row r="115" ht="15.75" customHeight="1">
      <c r="A115" s="1"/>
      <c r="N115" s="41"/>
      <c r="O115" s="446"/>
      <c r="P115" s="446"/>
    </row>
    <row r="116" ht="15.75" customHeight="1">
      <c r="A116" s="1"/>
      <c r="N116" s="41"/>
      <c r="O116" s="446"/>
      <c r="P116" s="446"/>
    </row>
    <row r="117" ht="15.75" customHeight="1">
      <c r="A117" s="1"/>
      <c r="N117" s="41"/>
      <c r="O117" s="446"/>
      <c r="P117" s="446"/>
    </row>
    <row r="118" ht="15.75" customHeight="1">
      <c r="A118" s="1"/>
      <c r="N118" s="41"/>
      <c r="O118" s="446"/>
      <c r="P118" s="446"/>
    </row>
    <row r="119" ht="15.75" customHeight="1">
      <c r="A119" s="1"/>
      <c r="N119" s="41"/>
      <c r="O119" s="446"/>
      <c r="P119" s="446"/>
    </row>
    <row r="120" ht="15.75" customHeight="1">
      <c r="A120" s="1"/>
      <c r="N120" s="41"/>
      <c r="O120" s="446"/>
      <c r="P120" s="446"/>
    </row>
    <row r="121" ht="15.75" customHeight="1">
      <c r="A121" s="1"/>
      <c r="N121" s="41"/>
      <c r="O121" s="446"/>
      <c r="P121" s="446"/>
    </row>
    <row r="122" ht="15.75" customHeight="1">
      <c r="A122" s="1"/>
      <c r="N122" s="41"/>
      <c r="O122" s="446"/>
      <c r="P122" s="446"/>
    </row>
    <row r="123" ht="15.75" customHeight="1">
      <c r="A123" s="1"/>
      <c r="N123" s="41"/>
      <c r="O123" s="446"/>
      <c r="P123" s="446"/>
    </row>
    <row r="124" ht="15.75" customHeight="1">
      <c r="A124" s="1"/>
      <c r="N124" s="41"/>
      <c r="O124" s="446"/>
      <c r="P124" s="446"/>
    </row>
    <row r="125" ht="15.75" customHeight="1">
      <c r="A125" s="1"/>
      <c r="N125" s="41"/>
      <c r="O125" s="446"/>
      <c r="P125" s="446"/>
    </row>
    <row r="126" ht="15.75" customHeight="1">
      <c r="A126" s="1"/>
      <c r="N126" s="41"/>
      <c r="O126" s="446"/>
      <c r="P126" s="446"/>
    </row>
    <row r="127" ht="15.75" customHeight="1">
      <c r="A127" s="1"/>
      <c r="N127" s="41"/>
      <c r="O127" s="446"/>
      <c r="P127" s="446"/>
    </row>
    <row r="128" ht="15.75" customHeight="1">
      <c r="A128" s="1"/>
      <c r="N128" s="41"/>
      <c r="O128" s="446"/>
      <c r="P128" s="446"/>
    </row>
    <row r="129" ht="15.75" customHeight="1">
      <c r="A129" s="1"/>
      <c r="N129" s="41"/>
      <c r="O129" s="446"/>
      <c r="P129" s="446"/>
    </row>
    <row r="130" ht="15.75" customHeight="1">
      <c r="A130" s="1"/>
      <c r="N130" s="41"/>
      <c r="O130" s="446"/>
      <c r="P130" s="446"/>
    </row>
    <row r="131" ht="15.75" customHeight="1">
      <c r="A131" s="1"/>
      <c r="N131" s="41"/>
      <c r="O131" s="446"/>
      <c r="P131" s="446"/>
    </row>
    <row r="132" ht="15.75" customHeight="1">
      <c r="A132" s="1"/>
      <c r="N132" s="41"/>
      <c r="O132" s="446"/>
      <c r="P132" s="446"/>
    </row>
    <row r="133" ht="15.75" customHeight="1">
      <c r="A133" s="1"/>
      <c r="N133" s="41"/>
      <c r="O133" s="446"/>
      <c r="P133" s="446"/>
    </row>
    <row r="134" ht="15.75" customHeight="1">
      <c r="A134" s="1"/>
      <c r="N134" s="41"/>
      <c r="O134" s="446"/>
      <c r="P134" s="446"/>
    </row>
    <row r="135" ht="15.75" customHeight="1">
      <c r="A135" s="1"/>
      <c r="N135" s="41"/>
      <c r="O135" s="446"/>
      <c r="P135" s="446"/>
    </row>
    <row r="136" ht="15.75" customHeight="1">
      <c r="A136" s="1"/>
      <c r="N136" s="41"/>
      <c r="O136" s="446"/>
      <c r="P136" s="446"/>
    </row>
    <row r="137" ht="15.75" customHeight="1">
      <c r="A137" s="1"/>
      <c r="N137" s="41"/>
      <c r="O137" s="446"/>
      <c r="P137" s="446"/>
    </row>
  </sheetData>
  <mergeCells count="3">
    <mergeCell ref="B1:M1"/>
    <mergeCell ref="B47:D47"/>
    <mergeCell ref="B48:M137"/>
  </mergeCell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2.0" topLeftCell="A3" activePane="bottomLeft" state="frozen"/>
      <selection activeCell="B4" sqref="B4" pane="bottomLeft"/>
    </sheetView>
  </sheetViews>
  <sheetFormatPr customHeight="1" defaultColWidth="17.29" defaultRowHeight="15.0"/>
  <cols>
    <col customWidth="1" min="1" max="1" width="26.57"/>
    <col customWidth="1" min="2" max="2" width="10.71"/>
    <col customWidth="1" min="3" max="3" width="15.57"/>
    <col customWidth="1" min="4" max="4" width="10.71"/>
    <col customWidth="1" min="5" max="5" width="10.43"/>
    <col customWidth="1" min="6" max="6" width="13.86"/>
    <col customWidth="1" min="7" max="7" width="10.71"/>
    <col customWidth="1" min="8" max="8" width="14.57"/>
    <col customWidth="1" min="9" max="9" width="11.14"/>
    <col customWidth="1" min="10" max="12" width="10.71"/>
    <col customWidth="1" min="13" max="15" width="22.71"/>
  </cols>
  <sheetData>
    <row r="1" ht="18.75" customHeight="1">
      <c r="A1" s="283"/>
      <c r="B1" s="95" t="s">
        <v>615</v>
      </c>
      <c r="C1" s="360"/>
      <c r="D1" s="360"/>
      <c r="E1" s="360"/>
      <c r="F1" s="360"/>
      <c r="G1" s="360"/>
      <c r="H1" s="360"/>
      <c r="I1" s="360"/>
      <c r="J1" s="360"/>
      <c r="K1" s="360"/>
      <c r="L1" s="360"/>
      <c r="M1" s="360"/>
      <c r="N1" s="360"/>
      <c r="O1" s="360"/>
    </row>
    <row r="2" ht="15.75" customHeight="1">
      <c r="A2" s="6"/>
      <c r="B2" s="8">
        <v>1984.0</v>
      </c>
      <c r="C2" s="8">
        <v>1988.0</v>
      </c>
      <c r="D2" s="8">
        <v>1992.0</v>
      </c>
      <c r="E2" s="8">
        <v>1996.0</v>
      </c>
      <c r="F2" s="8">
        <v>2000.0</v>
      </c>
      <c r="G2" s="8">
        <v>2004.0</v>
      </c>
      <c r="H2" s="8">
        <v>2008.0</v>
      </c>
      <c r="I2" s="8">
        <v>2010.0</v>
      </c>
      <c r="J2" s="8">
        <v>2011.0</v>
      </c>
      <c r="K2" s="8">
        <v>2012.0</v>
      </c>
      <c r="L2" s="8">
        <v>2013.0</v>
      </c>
      <c r="M2" s="9">
        <v>2014.0</v>
      </c>
      <c r="N2" s="156">
        <v>2015.0</v>
      </c>
      <c r="O2" s="9"/>
    </row>
    <row r="3" ht="15.75" customHeight="1">
      <c r="A3" s="149" t="s">
        <v>602</v>
      </c>
      <c r="B3" s="454">
        <f>('Newspaper (RV)'!B3)/('Newspaper (RV)'!B43)*100</f>
        <v>14.40503725</v>
      </c>
      <c r="C3" s="454">
        <f>('Newspaper (RV)'!C3)/('Newspaper (RV)'!C43)*100</f>
        <v>13.82001484</v>
      </c>
      <c r="D3" s="454">
        <f>('Newspaper (RV)'!D3)/('Newspaper (RV)'!D43)*100</f>
        <v>14.7518952</v>
      </c>
      <c r="E3" s="454">
        <f>('Newspaper (RV)'!E3)/('Newspaper (RV)'!E43)*100</f>
        <v>15.37160121</v>
      </c>
      <c r="F3" s="454">
        <f>('Newspaper (RV)'!F3)/('Newspaper (RV)'!F43)*100</f>
        <v>21.07770748</v>
      </c>
      <c r="G3" s="454">
        <f>('Newspaper (RV)'!G3)/('Newspaper (RV)'!G43)*100</f>
        <v>21.55254583</v>
      </c>
      <c r="H3" s="454">
        <f>('Newspaper (RV)'!H3)/('Newspaper (RV)'!H43)*100</f>
        <v>20.97755943</v>
      </c>
      <c r="I3" s="454">
        <f>('Newspaper (RV)'!I3)/('Newspaper (RV)'!I43)*100</f>
        <v>23.17639559</v>
      </c>
      <c r="J3" s="454">
        <f>('Newspaper (RV)'!J3)/('Newspaper (RV)'!J43)*100</f>
        <v>22.95026528</v>
      </c>
      <c r="K3" s="454">
        <f>('Newspaper (RV)'!K3)/('Newspaper (RV)'!K43)*100</f>
        <v>21.08547374</v>
      </c>
      <c r="L3" s="454">
        <f>('Newspaper (RV)'!L3)/('Newspaper (RV)'!L43)*100</f>
        <v>24.86458252</v>
      </c>
      <c r="M3" s="454">
        <f>('Newspaper (RV)'!M3)/('Newspaper (RV)'!M43)*100</f>
        <v>24.52168988</v>
      </c>
      <c r="N3" s="460">
        <f>('Newspaper (RV)'!N3)/('Newspaper (RV)'!N43)*100</f>
        <v>24.79431878</v>
      </c>
      <c r="O3" s="21"/>
    </row>
    <row r="4" ht="15.75" customHeight="1">
      <c r="A4" s="461" t="s">
        <v>603</v>
      </c>
      <c r="B4" s="462"/>
      <c r="C4" s="462"/>
      <c r="D4" s="462"/>
      <c r="E4" s="462"/>
      <c r="F4" s="462"/>
      <c r="G4" s="462"/>
      <c r="H4" s="462"/>
      <c r="I4" s="294">
        <f>('Newspaper (RV)'!I4)/('Newspaper (RV)'!I43)*100</f>
        <v>24.15100886</v>
      </c>
      <c r="J4" s="294">
        <f>('Newspaper (RV)'!J4)/('Newspaper (RV)'!J43)*100</f>
        <v>23.90007699</v>
      </c>
      <c r="K4" s="61">
        <f>('Newspaper (RV)'!K4)/('Newspaper (RV)'!K43)*100</f>
        <v>19.14956944</v>
      </c>
      <c r="L4" s="61">
        <f>('Newspaper (RV)'!L4)/('Newspaper (RV)'!L43)*100</f>
        <v>20.08469993</v>
      </c>
      <c r="M4" s="61">
        <f>('Newspaper (RV)'!M4)/('Newspaper (RV)'!M43)*100</f>
        <v>19.26928736</v>
      </c>
      <c r="N4" s="61">
        <f>('Newspaper (RV)'!N4)/('Newspaper (RV)'!N43)*100</f>
        <v>33.4059536</v>
      </c>
      <c r="O4" s="129"/>
    </row>
    <row r="5" ht="15.75" customHeight="1">
      <c r="A5" s="461" t="s">
        <v>604</v>
      </c>
      <c r="B5" s="462"/>
      <c r="C5" s="462"/>
      <c r="D5" s="462"/>
      <c r="E5" s="462"/>
      <c r="F5" s="465"/>
      <c r="G5" s="294">
        <f>('Newspaper (RV)'!G6)/('Newspaper (RV)'!G43)*100</f>
        <v>0.9433362278</v>
      </c>
      <c r="H5" s="294">
        <f>('Newspaper (RV)'!G6)/('Newspaper (RV)'!H43)*100</f>
        <v>0.868573874</v>
      </c>
      <c r="I5" s="462" t="s">
        <v>603</v>
      </c>
      <c r="J5" s="462"/>
      <c r="K5" s="462"/>
      <c r="L5" s="294"/>
      <c r="M5" s="467"/>
      <c r="N5" s="468"/>
      <c r="O5" s="469"/>
    </row>
    <row r="6" ht="15.75" customHeight="1">
      <c r="A6" s="461" t="s">
        <v>605</v>
      </c>
      <c r="B6" s="128"/>
      <c r="C6" s="128"/>
      <c r="D6" s="128"/>
      <c r="E6" s="128"/>
      <c r="F6" s="470"/>
      <c r="G6" s="294">
        <f>('Newspaper (RV)'!G6)/('Newspaper (RV)'!G43)*100</f>
        <v>0.9433362278</v>
      </c>
      <c r="H6" s="472"/>
      <c r="I6" s="128"/>
      <c r="J6" s="128"/>
      <c r="K6" s="128"/>
      <c r="L6" s="119"/>
      <c r="M6" s="469"/>
      <c r="N6" s="468"/>
      <c r="O6" s="469"/>
    </row>
    <row r="7" ht="15.75" customHeight="1">
      <c r="A7" s="461" t="s">
        <v>606</v>
      </c>
      <c r="B7" s="128"/>
      <c r="C7" s="294">
        <f>('Newspaper (RV)'!C7)/('Newspaper (RV)'!C43)*100</f>
        <v>2.666830769</v>
      </c>
      <c r="D7" s="294">
        <f>('Newspaper (RV)'!D7)/('Newspaper (RV)'!D43)*100</f>
        <v>3.262365591</v>
      </c>
      <c r="E7" s="294">
        <f>('Newspaper (RV)'!E7)/('Newspaper (RV)'!E43)*100</f>
        <v>12.11480363</v>
      </c>
      <c r="F7" s="294">
        <f>('Newspaper (RV)'!F7)/('Newspaper (RV)'!F43)*100</f>
        <v>26.63026213</v>
      </c>
      <c r="G7" s="128" t="s">
        <v>607</v>
      </c>
      <c r="H7" s="128"/>
      <c r="I7" s="128"/>
      <c r="J7" s="128"/>
      <c r="K7" s="128"/>
      <c r="L7" s="119"/>
      <c r="M7" s="469"/>
      <c r="N7" s="468"/>
      <c r="O7" s="469"/>
    </row>
    <row r="8" ht="15.75" customHeight="1">
      <c r="A8" s="461" t="s">
        <v>608</v>
      </c>
      <c r="B8" s="294">
        <f>('Newspaper (RV)'!B8)/('Newspaper (RV)'!B43)*100</f>
        <v>25.0456621</v>
      </c>
      <c r="C8" s="294">
        <f>('Newspaper (RV)'!C8)/('Newspaper (RV)'!C43)*100</f>
        <v>25.74017094</v>
      </c>
      <c r="D8" s="294">
        <f>('Newspaper (RV)'!D8)/('Newspaper (RV)'!D43)*100</f>
        <v>29.01433692</v>
      </c>
      <c r="E8" s="294">
        <f>('Newspaper (RV)'!E8)/('Newspaper (RV)'!E43)*100</f>
        <v>28.06344411</v>
      </c>
      <c r="F8" s="128" t="s">
        <v>609</v>
      </c>
      <c r="G8" s="128"/>
      <c r="H8" s="128"/>
      <c r="I8" s="128"/>
      <c r="J8" s="128"/>
      <c r="K8" s="119"/>
      <c r="L8" s="119"/>
      <c r="M8" s="469"/>
      <c r="N8" s="468"/>
      <c r="O8" s="469"/>
    </row>
    <row r="9" ht="15.75" customHeight="1">
      <c r="A9" s="12" t="s">
        <v>80</v>
      </c>
      <c r="B9" s="61">
        <f>('Newspaper (RV)'!B9)/('Newspaper (RV)'!B43)*100</f>
        <v>6.882671233</v>
      </c>
      <c r="C9" s="61">
        <f>('Newspaper (RV)'!C9)/('Newspaper (RV)'!C43)*100</f>
        <v>5.802230769</v>
      </c>
      <c r="D9" s="61">
        <f>('Newspaper (RV)'!D9)/('Newspaper (RV)'!D43)*100</f>
        <v>6.76344086</v>
      </c>
      <c r="E9" s="61">
        <f>('Newspaper (RV)'!E9)/('Newspaper (RV)'!E43)*100</f>
        <v>7.048882175</v>
      </c>
      <c r="F9" s="61">
        <f>('Newspaper (RV)'!F9)/('Newspaper (RV)'!F43)*100</f>
        <v>21.2527092</v>
      </c>
      <c r="G9" s="61">
        <f>('Newspaper (RV)'!G9)/('Newspaper (RV)'!G43)*100</f>
        <v>20.40897449</v>
      </c>
      <c r="H9" s="61">
        <f>('Newspaper (RV)'!H9)/('Newspaper (RV)'!H43)*100</f>
        <v>25.19609266</v>
      </c>
      <c r="I9" s="61">
        <f>('Newspaper (RV)'!I9)/('Newspaper (RV)'!I43)*100</f>
        <v>23.74485888</v>
      </c>
      <c r="J9" s="61">
        <f>('Newspaper (RV)'!J9)/('Newspaper (RV)'!J43)*100</f>
        <v>23.88366049</v>
      </c>
      <c r="K9" s="61">
        <f>('Newspaper (RV)'!K9)/('Newspaper (RV)'!K43)*100</f>
        <v>22.09831309</v>
      </c>
      <c r="L9" s="61">
        <f>('Newspaper (RV)'!L9)/('Newspaper (RV)'!L43)*100</f>
        <v>22.97843765</v>
      </c>
      <c r="M9" s="61">
        <f>('Newspaper (RV)'!M9)/('Newspaper (RV)'!M43)*100</f>
        <v>21.68402084</v>
      </c>
      <c r="N9" s="61">
        <f>('Newspaper (RV)'!N9)/('Newspaper (RV)'!N43)*100</f>
        <v>6.508390432</v>
      </c>
      <c r="O9" s="119"/>
    </row>
    <row r="10" ht="15.75" customHeight="1">
      <c r="A10" s="12" t="s">
        <v>610</v>
      </c>
      <c r="B10" s="61"/>
      <c r="C10" s="61"/>
      <c r="D10" s="61"/>
      <c r="E10" s="61"/>
      <c r="F10" s="61">
        <f>('Newspaper (RV)'!F10)/('Newspaper (RV)'!F43)*100</f>
        <v>0.9799383375</v>
      </c>
      <c r="G10" s="61">
        <f>('Newspaper (RV)'!G10)/('Newspaper (RV)'!G43)*100</f>
        <v>6.630073601</v>
      </c>
      <c r="H10" s="61"/>
      <c r="I10" s="61"/>
      <c r="J10" s="61"/>
      <c r="K10" s="119"/>
      <c r="L10" s="119"/>
      <c r="M10" s="119"/>
      <c r="N10" s="474"/>
      <c r="O10" s="119"/>
    </row>
    <row r="11" ht="15.75" customHeight="1">
      <c r="A11" s="12" t="s">
        <v>612</v>
      </c>
      <c r="B11" s="61">
        <f>('Newspaper (RV)'!B11/('Newspaper (RV)'!B43)*100)</f>
        <v>7.01826484</v>
      </c>
      <c r="C11" s="61">
        <f>('Newspaper (RV)'!C11/('Newspaper (RV)'!C43)*100)</f>
        <v>9.514529915</v>
      </c>
      <c r="D11" s="61">
        <f>('Newspaper (RV)'!D11/('Newspaper (RV)'!D43)*100)</f>
        <v>8.752688172</v>
      </c>
      <c r="E11" s="61">
        <f>('Newspaper (RV)'!E11/('Newspaper (RV)'!E43)*100)</f>
        <v>10.07821914</v>
      </c>
      <c r="F11" s="61"/>
      <c r="G11" s="119"/>
      <c r="H11" s="119"/>
      <c r="I11" s="119"/>
      <c r="J11" s="119"/>
      <c r="K11" s="119"/>
      <c r="L11" s="119"/>
      <c r="M11" s="119"/>
      <c r="N11" s="474"/>
      <c r="O11" s="119"/>
    </row>
    <row r="12" ht="15.75" customHeight="1">
      <c r="A12" s="461" t="s">
        <v>614</v>
      </c>
      <c r="B12" s="294">
        <f>('Newspaper (RV)'!B12)/('Newspaper (RV)'!B43)*100</f>
        <v>0.4994208346</v>
      </c>
      <c r="C12" s="294">
        <f>('Newspaper (RV)'!C12)/('Newspaper (RV)'!C43)*100</f>
        <v>0.4373230522</v>
      </c>
      <c r="D12" s="294">
        <f>('Newspaper (RV)'!D12)/('Newspaper (RV)'!D43)*100</f>
        <v>0.4666247312</v>
      </c>
      <c r="E12" s="294">
        <f>('Newspaper (RV)'!E12)/('Newspaper (RV)'!E43)*100</f>
        <v>0.6223564955</v>
      </c>
      <c r="F12" s="294">
        <f>('Newspaper (RV)'!F12)/('Newspaper (RV)'!F43)*100</f>
        <v>1.597515725</v>
      </c>
      <c r="G12" s="294">
        <f>('Newspaper (RV)'!G12)/('Newspaper (RV)'!G43)*100</f>
        <v>4.369480137</v>
      </c>
      <c r="H12" s="294">
        <f>('Newspaper (RV)'!H12)/('Newspaper (RV)'!H43)*100</f>
        <v>4.954506428</v>
      </c>
      <c r="I12" s="294">
        <f>('Newspaper (RV)'!I12)/('Newspaper (RV)'!I43)*100</f>
        <v>5.024970193</v>
      </c>
      <c r="J12" s="294">
        <f>('Newspaper (RV)'!J12)/('Newspaper (RV)'!J43)*100</f>
        <v>5.170352835</v>
      </c>
      <c r="K12" s="294">
        <f>('Newspaper (RV)'!K12)/('Newspaper (RV)'!K43)*100</f>
        <v>5.900249596</v>
      </c>
      <c r="L12" s="294">
        <f>('Newspaper (RV)'!L12)/('Newspaper (RV)'!L43)*100</f>
        <v>6.845686653</v>
      </c>
      <c r="M12" s="294">
        <f>('Newspaper (RV)'!M12)/('Newspaper (RV)'!M43)*100</f>
        <v>9.504619571</v>
      </c>
      <c r="N12" s="294">
        <f>('Newspaper (RV)'!N12)/('Newspaper (RV)'!N43)*100</f>
        <v>11.32031088</v>
      </c>
      <c r="O12" s="119"/>
    </row>
    <row r="13" ht="15.75" customHeight="1">
      <c r="A13" s="478" t="s">
        <v>669</v>
      </c>
      <c r="B13" s="294">
        <f>('Newspaper (RV)'!B13)/('Newspaper (RV)'!B43)*100</f>
        <v>17.83616438</v>
      </c>
      <c r="C13" s="294">
        <f>('Newspaper (RV)'!C13)/('Newspaper (RV)'!C43)*100</f>
        <v>18.16738462</v>
      </c>
      <c r="D13" s="294">
        <f>('Newspaper (RV)'!D13)/('Newspaper (RV)'!D43)*100</f>
        <v>17.63978495</v>
      </c>
      <c r="E13" s="294">
        <f>('Newspaper (RV)'!E13)/('Newspaper (RV)'!E43)*100</f>
        <v>11.17193353</v>
      </c>
      <c r="F13" s="294">
        <f>('Newspaper (RV)'!F13)/('Newspaper (RV)'!F43)*100</f>
        <v>3.567535117</v>
      </c>
      <c r="G13" s="119"/>
      <c r="H13" s="119"/>
      <c r="I13" s="119"/>
      <c r="J13" s="294">
        <f>('Newspaper (RV)'!J13)/('Newspaper (RV)'!J43)*100</f>
        <v>9.291916539</v>
      </c>
      <c r="K13" s="294">
        <f>('Newspaper (RV)'!K13)/('Newspaper (RV)'!K43)*100</f>
        <v>7.446189954</v>
      </c>
      <c r="L13" s="294">
        <f>('Newspaper (RV)'!L13)/('Newspaper (RV)'!L43)*100</f>
        <v>7.271217203</v>
      </c>
      <c r="M13" s="294">
        <f>('Newspaper (RV)'!M13)/('Newspaper (RV)'!M43)*100</f>
        <v>7.055594023</v>
      </c>
      <c r="N13" s="294">
        <f>('Newspaper (RV)'!N13)/('Newspaper (RV)'!N43)*100</f>
        <v>7.053638408</v>
      </c>
      <c r="O13" s="119"/>
    </row>
    <row r="14" ht="15.75" customHeight="1">
      <c r="A14" s="478" t="s">
        <v>617</v>
      </c>
      <c r="B14" s="128"/>
      <c r="C14" s="128"/>
      <c r="D14" s="128"/>
      <c r="E14" s="128"/>
      <c r="F14" s="128"/>
      <c r="G14" s="128"/>
      <c r="H14" s="294">
        <f>('Newspaper (RV)'!H14)/('Newspaper (RV)'!H43)*100</f>
        <v>9.003051877</v>
      </c>
      <c r="I14" s="294">
        <f>('Newspaper (RV)'!I14)/('Newspaper (RV)'!I43)*100</f>
        <v>9.074079003</v>
      </c>
      <c r="J14" s="119" t="s">
        <v>618</v>
      </c>
      <c r="K14" s="119"/>
      <c r="L14" s="119"/>
      <c r="M14" s="469"/>
      <c r="N14" s="128"/>
      <c r="O14" s="469"/>
    </row>
    <row r="15" ht="15.75" customHeight="1">
      <c r="A15" s="478" t="s">
        <v>619</v>
      </c>
      <c r="B15" s="128"/>
      <c r="C15" s="128"/>
      <c r="D15" s="128"/>
      <c r="E15" s="128"/>
      <c r="F15" s="294">
        <f>('Newspaper (RV)'!F15)/('Newspaper (RV)'!F43)*100</f>
        <v>7.712575919</v>
      </c>
      <c r="G15" s="294">
        <f>('Newspaper (RV)'!G15)/('Newspaper (RV)'!G43)*100</f>
        <v>10.14773774</v>
      </c>
      <c r="H15" s="128" t="s">
        <v>620</v>
      </c>
      <c r="I15" s="128"/>
      <c r="J15" s="119"/>
      <c r="K15" s="128"/>
      <c r="L15" s="119"/>
      <c r="M15" s="469"/>
      <c r="N15" s="128"/>
      <c r="O15" s="469"/>
    </row>
    <row r="16" ht="15.75" customHeight="1">
      <c r="A16" s="478" t="s">
        <v>690</v>
      </c>
      <c r="B16" s="294">
        <f>('Newspaper (RV)'!B16)/('Newspaper (RV)'!B43)*100</f>
        <v>5.8</v>
      </c>
      <c r="C16" s="294">
        <f>('Newspaper (RV)'!C16)/('Newspaper (RV)'!C43)*100</f>
        <v>5.8</v>
      </c>
      <c r="D16" s="294">
        <f>('Newspaper (RV)'!D16)/('Newspaper (RV)'!D43)*100</f>
        <v>5.8</v>
      </c>
      <c r="E16" s="294">
        <f>('Newspaper (RV)'!E16)/('Newspaper (RV)'!E43)*100</f>
        <v>5.7</v>
      </c>
      <c r="F16" s="294">
        <f>('Newspaper (RV)'!F16)/('Newspaper (RV)'!F43)*100</f>
        <v>10.2710211</v>
      </c>
      <c r="G16" s="294">
        <f>('Newspaper (RV)'!G16)/('Newspaper (RV)'!G43)*100</f>
        <v>11.4263388</v>
      </c>
      <c r="H16" s="294">
        <f>('Newspaper (RV)'!H16)/('Newspaper (RV)'!H43)*100</f>
        <v>12.51073443</v>
      </c>
      <c r="I16" s="294">
        <f>('Newspaper (RV)'!I16)/('Newspaper (RV)'!I43)*100</f>
        <v>12.02315468</v>
      </c>
      <c r="J16" s="294">
        <f>('Newspaper (RV)'!J16)/('Newspaper (RV)'!J43)*100</f>
        <v>13.25797848</v>
      </c>
      <c r="K16" s="294">
        <f>('Newspaper (RV)'!K16)/('Newspaper (RV)'!K43)*100</f>
        <v>10.7489947</v>
      </c>
      <c r="L16" s="294">
        <f>('Newspaper (RV)'!L16)/('Newspaper (RV)'!L43)*100</f>
        <v>9.849947303</v>
      </c>
      <c r="M16" s="294">
        <f>('Newspaper (RV)'!M16)/('Newspaper (RV)'!M43)*100</f>
        <v>10.02185834</v>
      </c>
      <c r="N16" s="294">
        <f>('Newspaper (RV)'!N16)/('Newspaper (RV)'!N43)*100</f>
        <v>5.756614577</v>
      </c>
      <c r="O16" s="119"/>
    </row>
    <row r="17" ht="15.75" customHeight="1">
      <c r="A17" s="457" t="s">
        <v>622</v>
      </c>
      <c r="B17" s="128"/>
      <c r="C17" s="128"/>
      <c r="D17" s="128"/>
      <c r="E17" s="128"/>
      <c r="F17" s="294"/>
      <c r="G17" s="294"/>
      <c r="H17" s="119"/>
      <c r="I17" s="119"/>
      <c r="J17" s="119"/>
      <c r="K17" s="119"/>
      <c r="L17" s="119"/>
      <c r="M17" s="119"/>
      <c r="N17" s="394">
        <f>('Newspaper (RV)'!N17)/('Newspaper (RV)'!N43)*100</f>
        <v>4.50006007</v>
      </c>
      <c r="O17" s="119"/>
    </row>
    <row r="18" ht="15.75" customHeight="1">
      <c r="A18" s="461" t="s">
        <v>625</v>
      </c>
      <c r="B18" s="128"/>
      <c r="C18" s="128"/>
      <c r="D18" s="128"/>
      <c r="E18" s="128"/>
      <c r="F18" s="294">
        <f>('Newspaper (RV)'!F19)/('Newspaper (RV)'!F43)*100</f>
        <v>0.1888653029</v>
      </c>
      <c r="G18" s="294">
        <f>('Newspaper (RV)'!G19)/('Newspaper (RV)'!G43)*100</f>
        <v>0.2051417983</v>
      </c>
      <c r="H18" s="294">
        <f>('Newspaper (RV)'!H19)/('Newspaper (RV)'!H43)*100</f>
        <v>3.249486131</v>
      </c>
      <c r="I18" s="294">
        <f>('Newspaper (RV)'!I19)/('Newspaper (RV)'!I43)*100</f>
        <v>2.97457539</v>
      </c>
      <c r="J18" s="294">
        <f>('Newspaper (RV)'!J19)/('Newspaper (RV)'!J43)*100</f>
        <v>4.121504007</v>
      </c>
      <c r="K18" s="294">
        <f>('Newspaper (RV)'!K19)/('Newspaper (RV)'!K43)*100</f>
        <v>5.790997673</v>
      </c>
      <c r="L18" s="294">
        <f>('Newspaper (RV)'!L19)/('Newspaper (RV)'!L43)*100</f>
        <v>5.845223246</v>
      </c>
      <c r="M18" s="294">
        <f>('Newspaper (RV)'!M19)/('Newspaper (RV)'!M43)*100</f>
        <v>4.51798062</v>
      </c>
      <c r="N18" s="294">
        <f>('Newspaper (RV)'!N19)/('Newspaper (RV)'!N43)*100</f>
        <v>4.224180171</v>
      </c>
      <c r="O18" s="119"/>
    </row>
    <row r="19" ht="15.75" customHeight="1">
      <c r="A19" s="461" t="s">
        <v>626</v>
      </c>
      <c r="B19" s="294">
        <f>('Newspaper (RV)'!B20)/('Newspaper (RV)'!B43)*100</f>
        <v>3.221123506</v>
      </c>
      <c r="C19" s="294">
        <f>('Newspaper (RV)'!C20)/('Newspaper (RV)'!C43)*100</f>
        <v>2.820610325</v>
      </c>
      <c r="D19" s="294">
        <f>('Newspaper (RV)'!D20)/('Newspaper (RV)'!D43)*100</f>
        <v>3.458586515</v>
      </c>
      <c r="E19" s="294">
        <f>('Newspaper (RV)'!E20)/('Newspaper (RV)'!E43)*100</f>
        <v>3.053334105</v>
      </c>
      <c r="F19" s="294">
        <f>('Newspaper (RV)'!F20)/('Newspaper (RV)'!F43)*100</f>
        <v>3.855316471</v>
      </c>
      <c r="G19" s="294">
        <f>('Newspaper (RV)'!G20)/('Newspaper (RV)'!G43)*100</f>
        <v>4.146872322</v>
      </c>
      <c r="H19" s="294">
        <f>('Newspaper (RV)'!H20)/('Newspaper (RV)'!H43)*100</f>
        <v>3.249486131</v>
      </c>
      <c r="I19" s="294">
        <f>('Newspaper (RV)'!I20)/('Newspaper (RV)'!I43)*100</f>
        <v>4.653288812</v>
      </c>
      <c r="J19" s="294">
        <f>('Newspaper (RV)'!J20)/('Newspaper (RV)'!J43)*100</f>
        <v>4.822482285</v>
      </c>
      <c r="K19" s="294">
        <f>('Newspaper (RV)'!K20)/('Newspaper (RV)'!K43)*100</f>
        <v>3.788878856</v>
      </c>
      <c r="L19" s="294">
        <f>('Newspaper (RV)'!L20)/('Newspaper (RV)'!L43)*100</f>
        <v>4.147047248</v>
      </c>
      <c r="M19" s="294">
        <f>('Newspaper (RV)'!M20)/('Newspaper (RV)'!M43)*100</f>
        <v>3.363480828</v>
      </c>
      <c r="N19" s="294">
        <f>('Newspaper (RV)'!N20)/('Newspaper (RV)'!N43)*100</f>
        <v>1.007735437</v>
      </c>
      <c r="O19" s="119"/>
    </row>
    <row r="20" ht="15.75" customHeight="1">
      <c r="A20" s="461" t="s">
        <v>627</v>
      </c>
      <c r="B20" s="128"/>
      <c r="C20" s="128"/>
      <c r="D20" s="128"/>
      <c r="E20" s="128"/>
      <c r="F20" s="128"/>
      <c r="G20" s="294">
        <f>('Newspaper (RV)'!G21)/('Newspaper (RV)'!G43)*100</f>
        <v>2.924342306</v>
      </c>
      <c r="H20" s="294">
        <f>('Newspaper (RV)'!H21)/('Newspaper (RV)'!H43)*100</f>
        <v>2.582738125</v>
      </c>
      <c r="I20" s="294">
        <f>('Newspaper (RV)'!I21)/('Newspaper (RV)'!I43)*100</f>
        <v>2.524095938</v>
      </c>
      <c r="J20" s="294">
        <f>('Newspaper (RV)'!J21)/('Newspaper (RV)'!J43)*100</f>
        <v>2.610223304</v>
      </c>
      <c r="K20" s="294">
        <f>('Newspaper (RV)'!K21)/('Newspaper (RV)'!K43)*100</f>
        <v>2.566626989</v>
      </c>
      <c r="L20" s="294">
        <f>('Newspaper (RV)'!L21)/('Newspaper (RV)'!L43)*100</f>
        <v>2.840611498</v>
      </c>
      <c r="M20" s="294">
        <f>('Newspaper (RV)'!M21)/('Newspaper (RV)'!M43)*100</f>
        <v>2.829096024</v>
      </c>
      <c r="N20" s="294">
        <f>('Newspaper (RV)'!N21)/('Newspaper (RV)'!N43)*100</f>
        <v>2.806428045</v>
      </c>
      <c r="O20" s="119"/>
    </row>
    <row r="21" ht="15.75" customHeight="1">
      <c r="A21" s="461" t="s">
        <v>628</v>
      </c>
      <c r="B21" s="128"/>
      <c r="C21" s="128"/>
      <c r="D21" s="128"/>
      <c r="E21" s="128"/>
      <c r="F21" s="294">
        <f>('Newspaper (RV)'!F22)/('Newspaper (RV)'!F43)*100</f>
        <v>1.154591365</v>
      </c>
      <c r="G21" s="294">
        <f>('Newspaper (RV)'!G22)/('Newspaper (RV)'!G43)*100</f>
        <v>1.792338833</v>
      </c>
      <c r="H21" s="128" t="s">
        <v>692</v>
      </c>
      <c r="I21" s="128"/>
      <c r="J21" s="119"/>
      <c r="K21" s="128"/>
      <c r="L21" s="119"/>
      <c r="M21" s="469"/>
      <c r="N21" s="128"/>
      <c r="O21" s="469"/>
    </row>
    <row r="22" ht="15.75" customHeight="1">
      <c r="A22" s="461" t="s">
        <v>630</v>
      </c>
      <c r="B22" s="294">
        <f>('Newspaper (RV)'!B23)/('Newspaper (RV)'!B43)*100</f>
        <v>1.214589041</v>
      </c>
      <c r="C22" s="294">
        <f>('Newspaper (RV)'!C23)/('Newspaper (RV)'!C43)*100</f>
        <v>1.250076923</v>
      </c>
      <c r="D22" s="294">
        <f>('Newspaper (RV)'!D23)/('Newspaper (RV)'!D43)*100</f>
        <v>1.193548387</v>
      </c>
      <c r="E22" s="294">
        <f>('Newspaper (RV)'!E23)/('Newspaper (RV)'!E43)*100</f>
        <v>1.721238671</v>
      </c>
      <c r="F22" s="294">
        <f>('Newspaper (RV)'!F23)/('Newspaper (RV)'!F43)*100</f>
        <v>2.020534889</v>
      </c>
      <c r="G22" s="294">
        <f>('Newspaper (RV)'!G23)/('Newspaper (RV)'!G43)*100</f>
        <v>2.169673324</v>
      </c>
      <c r="H22" s="294">
        <f>('Newspaper (RV)'!H23)/('Newspaper (RV)'!H43)*100</f>
        <v>2.277638453</v>
      </c>
      <c r="I22" s="294">
        <f>('Newspaper (RV)'!I23)/('Newspaper (RV)'!I43)*100</f>
        <v>2.308020728</v>
      </c>
      <c r="J22" s="294">
        <f>('Newspaper (RV)'!J23)/('Newspaper (RV)'!J43)*100</f>
        <v>2.43335197</v>
      </c>
      <c r="K22" s="294">
        <f>('Newspaper (RV)'!K23)/('Newspaper (RV)'!K43)*100</f>
        <v>2.171364446</v>
      </c>
      <c r="L22" s="294">
        <f>('Newspaper (RV)'!L23)/('Newspaper (RV)'!L43)*100</f>
        <v>1.439837957</v>
      </c>
      <c r="M22" s="294">
        <f>('Newspaper (RV)'!M23)/('Newspaper (RV)'!M43)*100</f>
        <v>1.385971284</v>
      </c>
      <c r="N22" s="294">
        <f>('Newspaper (RV)'!N23)/('Newspaper (RV)'!N43)*100</f>
        <v>1.728002886</v>
      </c>
      <c r="O22" s="212"/>
    </row>
    <row r="23" ht="15.75" customHeight="1">
      <c r="A23" s="461" t="s">
        <v>631</v>
      </c>
      <c r="B23" s="128"/>
      <c r="C23" s="128"/>
      <c r="D23" s="128"/>
      <c r="E23" s="128"/>
      <c r="F23" s="294">
        <f>('Newspaper (RV)'!F24)/('Newspaper (RV)'!F43)*100</f>
        <v>2.212966783</v>
      </c>
      <c r="G23" s="294">
        <f>('Newspaper (RV)'!G24)/('Newspaper (RV)'!G43)*100</f>
        <v>1.885721444</v>
      </c>
      <c r="H23" s="294">
        <f>('Newspaper (RV)'!H24)/('Newspaper (RV)'!H43)*100</f>
        <v>2.181095687</v>
      </c>
      <c r="I23" s="294">
        <f>('Newspaper (RV)'!I24)/('Newspaper (RV)'!I43)*100</f>
        <v>2.451272958</v>
      </c>
      <c r="J23" s="294">
        <f>('Newspaper (RV)'!J24)/('Newspaper (RV)'!J43)*100</f>
        <v>2.429233973</v>
      </c>
      <c r="K23" s="294">
        <f>('Newspaper (RV)'!K24)/('Newspaper (RV)'!K43)*100</f>
        <v>1.789124804</v>
      </c>
      <c r="L23" s="294">
        <f>('Newspaper (RV)'!L24)/('Newspaper (RV)'!L43)*100</f>
        <v>1.945070644</v>
      </c>
      <c r="M23" s="469"/>
      <c r="N23" s="128"/>
      <c r="O23" s="469"/>
    </row>
    <row r="24" ht="15.75" customHeight="1">
      <c r="A24" s="461" t="s">
        <v>632</v>
      </c>
      <c r="B24" s="294">
        <f>('Newspaper (RV)'!B25)/('Newspaper (RV)'!B43)*100</f>
        <v>2.104111833</v>
      </c>
      <c r="C24" s="294">
        <f>('Newspaper (RV)'!C25)/('Newspaper (RV)'!C43)*100</f>
        <v>2.153336406</v>
      </c>
      <c r="D24" s="294">
        <f>('Newspaper (RV)'!D25)/('Newspaper (RV)'!D43)*100</f>
        <v>1.909677419</v>
      </c>
      <c r="E24" s="294">
        <f>('Newspaper (RV)'!E25)/('Newspaper (RV)'!E43)*100</f>
        <v>2.206697526</v>
      </c>
      <c r="F24" s="128" t="s">
        <v>633</v>
      </c>
      <c r="G24" s="128"/>
      <c r="H24" s="128"/>
      <c r="I24" s="128"/>
      <c r="J24" s="119"/>
      <c r="K24" s="128"/>
      <c r="L24" s="119"/>
      <c r="M24" s="469"/>
      <c r="N24" s="128"/>
      <c r="O24" s="469"/>
    </row>
    <row r="25" ht="15.75" customHeight="1">
      <c r="A25" s="461" t="s">
        <v>634</v>
      </c>
      <c r="B25" s="294">
        <f>('Newspaper (RV)'!B26)/('Newspaper (RV)'!B43)*100</f>
        <v>1.740910959</v>
      </c>
      <c r="C25" s="294">
        <f>('Newspaper (RV)'!C26)/('Newspaper (RV)'!C43)*100</f>
        <v>1.791776923</v>
      </c>
      <c r="D25" s="294">
        <f>('Newspaper (RV)'!D26)/('Newspaper (RV)'!D43)*100</f>
        <v>1.710752688</v>
      </c>
      <c r="E25" s="119"/>
      <c r="F25" s="128"/>
      <c r="G25" s="128"/>
      <c r="H25" s="128"/>
      <c r="I25" s="128"/>
      <c r="J25" s="119"/>
      <c r="K25" s="128"/>
      <c r="L25" s="119"/>
      <c r="M25" s="469"/>
      <c r="N25" s="128"/>
      <c r="O25" s="469"/>
    </row>
    <row r="26" ht="15.75" customHeight="1">
      <c r="A26" s="461" t="s">
        <v>623</v>
      </c>
      <c r="B26" s="294">
        <f>('Newspaper (RV)'!B18)/('Newspaper (RV)'!B43)*100</f>
        <v>0.7</v>
      </c>
      <c r="C26" s="294">
        <f>('Newspaper (RV)'!C18)/('Newspaper (RV)'!C43)*100</f>
        <v>0.7</v>
      </c>
      <c r="D26" s="294">
        <f>('Newspaper (RV)'!D18)/('Newspaper (RV)'!D43)*100</f>
        <v>0.7</v>
      </c>
      <c r="E26" s="294">
        <f>('Newspaper (RV)'!E18)/('Newspaper (RV)'!E43)*100</f>
        <v>0.5737462236</v>
      </c>
      <c r="F26" s="294">
        <f>('Newspaper (RV)'!F18)/('Newspaper (RV)'!F43)*100</f>
        <v>0.8170130423</v>
      </c>
      <c r="G26" s="294">
        <f>('Newspaper (RV)'!G18)/('Newspaper (RV)'!G43)*100</f>
        <v>0.8162037872</v>
      </c>
      <c r="H26" s="294">
        <f>('Newspaper (RV)'!H18)/('Newspaper (RV)'!H43)*100</f>
        <v>0.8184592616</v>
      </c>
      <c r="I26" s="294">
        <f>('Newspaper (RV)'!I18)/('Newspaper (RV)'!I43)*100</f>
        <v>0.7939819128</v>
      </c>
      <c r="J26" s="294">
        <f>('Newspaper (RV)'!J18)/('Newspaper (RV)'!J43)*100</f>
        <v>0.7932123875</v>
      </c>
      <c r="K26" s="294">
        <f>('Newspaper (RV)'!K18)/('Newspaper (RV)'!K43)*100</f>
        <v>0.8549618811</v>
      </c>
      <c r="L26" s="294">
        <f>('Newspaper (RV)'!L18)/('Newspaper (RV)'!L43)*100</f>
        <v>0.7179352208</v>
      </c>
      <c r="M26" s="294">
        <f>('Newspaper (RV)'!M18)/('Newspaper (RV)'!M43)*100</f>
        <v>0.5115234225</v>
      </c>
      <c r="N26" s="394">
        <f>('Newspaper (RV)'!N27)/('Newspaper (RV)'!N43)*100</f>
        <v>0.5128847088</v>
      </c>
      <c r="O26" s="119"/>
    </row>
    <row r="27" ht="15.75" customHeight="1">
      <c r="A27" s="461" t="s">
        <v>635</v>
      </c>
      <c r="B27" s="128"/>
      <c r="C27" s="128"/>
      <c r="D27" s="128"/>
      <c r="E27" s="294">
        <f>('Newspaper (RV)'!E27)/('Newspaper (RV)'!E43)*100</f>
        <v>0.2748732598</v>
      </c>
      <c r="F27" s="294">
        <f>('Newspaper (RV)'!F27)/('Newspaper (RV)'!F43)*100</f>
        <v>0.3124239304</v>
      </c>
      <c r="G27" s="294">
        <f>('Newspaper (RV)'!G27)/('Newspaper (RV)'!G43)*100</f>
        <v>0.3393487629</v>
      </c>
      <c r="H27" s="294">
        <f>('Newspaper (RV)'!H27)/('Newspaper (RV)'!H43)*100</f>
        <v>0.3907162465</v>
      </c>
      <c r="I27" s="294">
        <f>('Newspaper (RV)'!I27)/('Newspaper (RV)'!I43)*100</f>
        <v>0.3237185006</v>
      </c>
      <c r="J27" s="294">
        <f>('Newspaper (RV)'!J27)/('Newspaper (RV)'!J43)*100</f>
        <v>0.3308543476</v>
      </c>
      <c r="K27" s="294">
        <f>('Newspaper (RV)'!K27)/('Newspaper (RV)'!K43)*100</f>
        <v>0.2449819242</v>
      </c>
      <c r="L27" s="294">
        <f>('Newspaper (RV)'!L27)/('Newspaper (RV)'!L43)*100</f>
        <v>0.3115867934</v>
      </c>
      <c r="M27" s="294">
        <f>('Newspaper (RV)'!M27)/('Newspaper (RV)'!M43)*100</f>
        <v>0.2571905476</v>
      </c>
      <c r="N27" s="294">
        <f>('Newspaper (RV)'!N27)/('Newspaper (RV)'!N43)*100</f>
        <v>0.5128847088</v>
      </c>
      <c r="O27" s="119"/>
    </row>
    <row r="28" ht="15.75" customHeight="1">
      <c r="A28" s="461" t="s">
        <v>636</v>
      </c>
      <c r="B28" s="119"/>
      <c r="C28" s="119"/>
      <c r="D28" s="119"/>
      <c r="E28" s="119"/>
      <c r="F28" s="119"/>
      <c r="G28" s="119"/>
      <c r="H28" s="119"/>
      <c r="I28" s="119"/>
      <c r="J28" s="119"/>
      <c r="K28" s="294">
        <f>('Newspaper (RV)'!K28)/('Newspaper (RV)'!K43)*100</f>
        <v>0.1758874364</v>
      </c>
      <c r="L28" s="294">
        <f>('Newspaper (RV)'!L28)/('Newspaper (RV)'!L43)*100</f>
        <v>0.2420614239</v>
      </c>
      <c r="M28" s="294">
        <f>('Newspaper (RV)'!M28)/('Newspaper (RV)'!M43)*100</f>
        <v>0.2600482204</v>
      </c>
      <c r="N28" s="294">
        <f>('Newspaper (RV)'!N28)/('Newspaper (RV)'!N43)*100</f>
        <v>0.5128847088</v>
      </c>
      <c r="O28" s="119"/>
    </row>
    <row r="29" ht="15.75" customHeight="1">
      <c r="A29" s="461" t="s">
        <v>637</v>
      </c>
      <c r="B29" s="119">
        <f>('Newspaper (RV)'!B29)/('Newspaper (RV)'!B43)*100</f>
        <v>0.7287534247</v>
      </c>
      <c r="C29" s="119" t="s">
        <v>638</v>
      </c>
      <c r="D29" s="119"/>
      <c r="E29" s="128"/>
      <c r="F29" s="128"/>
      <c r="G29" s="128"/>
      <c r="H29" s="128"/>
      <c r="I29" s="128"/>
      <c r="J29" s="119"/>
      <c r="K29" s="128"/>
      <c r="L29" s="119"/>
      <c r="M29" s="469"/>
      <c r="N29" s="468"/>
      <c r="O29" s="469"/>
    </row>
    <row r="30" ht="15.75" customHeight="1">
      <c r="A30" s="461" t="s">
        <v>639</v>
      </c>
      <c r="B30" s="294">
        <f>('Newspaper (RV)'!B30)/('Newspaper (RV)'!B43)*100</f>
        <v>0.7287534247</v>
      </c>
      <c r="C30" s="294">
        <f>('Newspaper (RV)'!C30)/('Newspaper (RV)'!C43)*100</f>
        <v>0.7500461538</v>
      </c>
      <c r="D30" s="294">
        <f>('Newspaper (RV)'!D30)/('Newspaper (RV)'!D43)*100</f>
        <v>0.7161290323</v>
      </c>
      <c r="E30" s="128" t="s">
        <v>640</v>
      </c>
      <c r="F30" s="128"/>
      <c r="G30" s="128"/>
      <c r="H30" s="128"/>
      <c r="I30" s="128"/>
      <c r="J30" s="119"/>
      <c r="K30" s="128"/>
      <c r="L30" s="119"/>
      <c r="M30" s="469"/>
      <c r="N30" s="468"/>
      <c r="O30" s="469"/>
    </row>
    <row r="31" ht="12.75" customHeight="1">
      <c r="A31" s="461" t="s">
        <v>641</v>
      </c>
      <c r="B31" s="294">
        <f>('Newspaper (RV)'!B31)/('Newspaper (RV)'!B43)*100</f>
        <v>1.943342466</v>
      </c>
      <c r="C31" s="294">
        <f>('Newspaper (RV)'!C31)/('Newspaper (RV)'!C43)*100</f>
        <v>2.000123077</v>
      </c>
      <c r="D31" s="294">
        <f>('Newspaper (RV)'!D31)/('Newspaper (RV)'!D43)*100</f>
        <v>1.909677419</v>
      </c>
      <c r="E31" s="128" t="s">
        <v>609</v>
      </c>
      <c r="F31" s="128"/>
      <c r="G31" s="128"/>
      <c r="H31" s="128"/>
      <c r="I31" s="128"/>
      <c r="J31" s="119"/>
      <c r="K31" s="128"/>
      <c r="L31" s="119"/>
      <c r="M31" s="469"/>
      <c r="N31" s="468"/>
      <c r="O31" s="469"/>
    </row>
    <row r="32" ht="15.75" customHeight="1">
      <c r="A32" s="461" t="s">
        <v>642</v>
      </c>
      <c r="B32" s="294">
        <f>('Newspaper (RV)'!B32)/('Newspaper (RV)'!B43)*100</f>
        <v>2.591123288</v>
      </c>
      <c r="C32" s="119" t="s">
        <v>643</v>
      </c>
      <c r="D32" s="119"/>
      <c r="E32" s="128"/>
      <c r="F32" s="128"/>
      <c r="G32" s="128"/>
      <c r="H32" s="128"/>
      <c r="I32" s="128"/>
      <c r="J32" s="119"/>
      <c r="K32" s="128"/>
      <c r="L32" s="119"/>
      <c r="M32" s="469"/>
      <c r="N32" s="468"/>
      <c r="O32" s="469"/>
    </row>
    <row r="33" ht="15.75" customHeight="1">
      <c r="A33" s="461" t="s">
        <v>644</v>
      </c>
      <c r="B33" s="119"/>
      <c r="C33" s="119"/>
      <c r="D33" s="119"/>
      <c r="E33" s="128"/>
      <c r="F33" s="294">
        <f>('Newspaper (RV)'!F33)/('Newspaper (RV)'!F43)*100</f>
        <v>0.2886478413</v>
      </c>
      <c r="G33" s="128" t="s">
        <v>645</v>
      </c>
      <c r="H33" s="128"/>
      <c r="I33" s="128"/>
      <c r="J33" s="119"/>
      <c r="K33" s="128"/>
      <c r="L33" s="119"/>
      <c r="M33" s="469"/>
      <c r="N33" s="468"/>
      <c r="O33" s="469"/>
    </row>
    <row r="34" ht="15.75" customHeight="1">
      <c r="A34" s="461" t="s">
        <v>646</v>
      </c>
      <c r="B34" s="119"/>
      <c r="C34" s="119"/>
      <c r="D34" s="119"/>
      <c r="E34" s="294">
        <f>('Newspaper (RV)'!E34)/('Newspaper (RV)'!E43)*100</f>
        <v>0.8196374622</v>
      </c>
      <c r="F34" s="128" t="s">
        <v>647</v>
      </c>
      <c r="G34" s="128"/>
      <c r="H34" s="128"/>
      <c r="I34" s="128"/>
      <c r="J34" s="119"/>
      <c r="K34" s="128"/>
      <c r="L34" s="119"/>
      <c r="M34" s="469"/>
      <c r="N34" s="468"/>
      <c r="O34" s="469"/>
    </row>
    <row r="35" ht="15.75" customHeight="1">
      <c r="A35" s="461" t="s">
        <v>648</v>
      </c>
      <c r="B35" s="294">
        <f>('Newspaper (RV)'!B35)/('Newspaper (RV)'!B43)*100</f>
        <v>0.2557077626</v>
      </c>
      <c r="C35" s="119" t="s">
        <v>649</v>
      </c>
      <c r="D35" s="119"/>
      <c r="E35" s="128"/>
      <c r="F35" s="128"/>
      <c r="G35" s="128"/>
      <c r="H35" s="119"/>
      <c r="I35" s="128"/>
      <c r="J35" s="119"/>
      <c r="K35" s="128"/>
      <c r="L35" s="119"/>
      <c r="M35" s="469"/>
      <c r="N35" s="468"/>
      <c r="O35" s="469"/>
    </row>
    <row r="36" ht="15.75" customHeight="1">
      <c r="A36" s="461"/>
      <c r="B36" s="119"/>
      <c r="C36" s="119"/>
      <c r="D36" s="119"/>
      <c r="E36" s="128"/>
      <c r="F36" s="128"/>
      <c r="G36" s="128"/>
      <c r="H36" s="119"/>
      <c r="I36" s="128"/>
      <c r="J36" s="119"/>
      <c r="K36" s="128"/>
      <c r="L36" s="128"/>
      <c r="M36" s="469"/>
      <c r="N36" s="468"/>
      <c r="O36" s="469"/>
    </row>
    <row r="37" ht="15.75" customHeight="1">
      <c r="A37" s="461"/>
      <c r="B37" s="119"/>
      <c r="C37" s="119"/>
      <c r="D37" s="119"/>
      <c r="E37" s="128"/>
      <c r="F37" s="128"/>
      <c r="G37" s="128"/>
      <c r="H37" s="119"/>
      <c r="I37" s="128"/>
      <c r="J37" s="119"/>
      <c r="K37" s="128"/>
      <c r="L37" s="128"/>
      <c r="M37" s="469"/>
      <c r="N37" s="468"/>
      <c r="O37" s="469"/>
    </row>
    <row r="38" ht="15.75" customHeight="1">
      <c r="A38" s="461"/>
      <c r="B38" s="119"/>
      <c r="C38" s="119"/>
      <c r="D38" s="119"/>
      <c r="E38" s="128"/>
      <c r="F38" s="128"/>
      <c r="G38" s="128"/>
      <c r="H38" s="119"/>
      <c r="I38" s="128"/>
      <c r="J38" s="119"/>
      <c r="K38" s="128"/>
      <c r="L38" s="128"/>
      <c r="M38" s="469"/>
      <c r="N38" s="468"/>
      <c r="O38" s="469"/>
    </row>
    <row r="39" ht="15.75" customHeight="1">
      <c r="A39" s="461" t="s">
        <v>650</v>
      </c>
      <c r="B39" s="119">
        <v>5.19</v>
      </c>
      <c r="C39" s="119">
        <v>5.17</v>
      </c>
      <c r="D39" s="119">
        <v>5.6</v>
      </c>
      <c r="E39" s="119">
        <v>5.19</v>
      </c>
      <c r="F39" s="119">
        <v>5.17</v>
      </c>
      <c r="G39" s="119">
        <v>4.91</v>
      </c>
      <c r="H39" s="119">
        <v>4.3</v>
      </c>
      <c r="I39" s="129">
        <v>4.4</v>
      </c>
      <c r="J39" s="129">
        <v>5.9</v>
      </c>
      <c r="K39" s="129">
        <v>6.0</v>
      </c>
      <c r="L39" s="129">
        <v>5.7</v>
      </c>
      <c r="M39" s="210">
        <v>5.3</v>
      </c>
      <c r="N39" s="46">
        <v>5.3</v>
      </c>
      <c r="O39" s="469"/>
    </row>
    <row r="40" ht="15.75" customHeight="1">
      <c r="A40" s="461" t="s">
        <v>651</v>
      </c>
      <c r="B40" s="128"/>
      <c r="C40" s="129">
        <v>108.0</v>
      </c>
      <c r="D40" s="129">
        <v>108.0</v>
      </c>
      <c r="E40" s="129">
        <v>105.0</v>
      </c>
      <c r="F40" s="129">
        <v>104.0</v>
      </c>
      <c r="G40" s="129">
        <v>100.0</v>
      </c>
      <c r="H40" s="129">
        <v>96.0</v>
      </c>
      <c r="I40" s="129">
        <v>94.0</v>
      </c>
      <c r="J40" s="129">
        <v>95.0</v>
      </c>
      <c r="K40" s="129">
        <v>95.0</v>
      </c>
      <c r="L40" s="129">
        <v>94.0</v>
      </c>
      <c r="M40" s="481">
        <v>90.0</v>
      </c>
      <c r="N40" s="482">
        <v>88.0</v>
      </c>
      <c r="O40" s="481"/>
    </row>
    <row r="41" ht="15.75" customHeight="1">
      <c r="A41" s="483" t="s">
        <v>652</v>
      </c>
      <c r="B41" s="119">
        <v>1773.31575</v>
      </c>
      <c r="C41" s="119">
        <v>2437.65</v>
      </c>
      <c r="D41" s="119">
        <v>2220.0</v>
      </c>
      <c r="E41" s="119">
        <v>2713.0</v>
      </c>
      <c r="F41" s="464">
        <v>3182.560626</v>
      </c>
      <c r="G41" s="464">
        <v>3355.9069</v>
      </c>
      <c r="H41" s="464">
        <v>3478.299</v>
      </c>
      <c r="I41" s="464">
        <v>3140.209</v>
      </c>
      <c r="J41" s="464">
        <v>3010.072</v>
      </c>
      <c r="K41" s="464">
        <v>3048.123</v>
      </c>
      <c r="L41" s="464">
        <v>2672.052</v>
      </c>
      <c r="M41" s="464">
        <v>2420.051</v>
      </c>
      <c r="N41" s="464">
        <v>2166.791</v>
      </c>
      <c r="O41" s="481"/>
    </row>
    <row r="42" ht="15.75" customHeight="1">
      <c r="A42" s="483" t="s">
        <v>653</v>
      </c>
      <c r="B42" s="119">
        <v>416.68424999999996</v>
      </c>
      <c r="C42" s="119">
        <v>487.34999999999997</v>
      </c>
      <c r="D42" s="119">
        <v>570.0</v>
      </c>
      <c r="E42" s="119">
        <v>597.0</v>
      </c>
      <c r="F42" s="464">
        <v>817.4</v>
      </c>
      <c r="G42" s="119">
        <v>961.311489739647</v>
      </c>
      <c r="H42" s="119">
        <v>1210.5232544604453</v>
      </c>
      <c r="I42" s="119">
        <v>1217.787</v>
      </c>
      <c r="J42" s="119">
        <v>1253.931</v>
      </c>
      <c r="K42" s="119">
        <v>1296.1000000000001</v>
      </c>
      <c r="L42" s="464">
        <v>1070.1</v>
      </c>
      <c r="M42" s="464">
        <v>1079.3</v>
      </c>
      <c r="N42" s="464">
        <v>1004.5</v>
      </c>
      <c r="O42" s="481"/>
    </row>
    <row r="43" ht="15.75" customHeight="1">
      <c r="A43" s="483" t="s">
        <v>654</v>
      </c>
      <c r="B43" s="351">
        <f>'Newspaper (RV)'!B43</f>
        <v>2190</v>
      </c>
      <c r="C43" s="351">
        <f>'Newspaper (RV)'!C43</f>
        <v>2925</v>
      </c>
      <c r="D43" s="351">
        <f>'Newspaper (RV)'!D43</f>
        <v>2790</v>
      </c>
      <c r="E43" s="351">
        <f>'Newspaper (RV)'!E43</f>
        <v>3310</v>
      </c>
      <c r="F43" s="351">
        <f>'Newspaper (RV)'!F43</f>
        <v>3999.960626</v>
      </c>
      <c r="G43" s="351">
        <f>'Newspaper (RV)'!G43</f>
        <v>4317.21839</v>
      </c>
      <c r="H43" s="351">
        <f>'Newspaper (RV)'!H43</f>
        <v>4688.822254</v>
      </c>
      <c r="I43" s="351">
        <f>'Newspaper (RV)'!I43</f>
        <v>4357.996</v>
      </c>
      <c r="J43" s="484">
        <f>'Newspaper (RV)'!J43</f>
        <v>4264.003</v>
      </c>
      <c r="K43" s="212">
        <f>'Newspaper (RV)'!K43</f>
        <v>4344.223</v>
      </c>
      <c r="L43" s="212">
        <f>'Newspaper (RV)'!L43</f>
        <v>3742.152</v>
      </c>
      <c r="M43" s="212">
        <f>'Newspaper (RV)'!M43</f>
        <v>3499.351</v>
      </c>
      <c r="N43" s="485">
        <f>'Newspaper (RV)'!N43</f>
        <v>3171.291</v>
      </c>
      <c r="O43" s="212"/>
    </row>
    <row r="44" ht="15.75" customHeight="1">
      <c r="A44" s="483" t="s">
        <v>34</v>
      </c>
      <c r="B44" s="353">
        <f t="shared" ref="B44:D44" si="1">SUM(B8+B3+B13+B11)</f>
        <v>64.30512858</v>
      </c>
      <c r="C44" s="353">
        <f t="shared" si="1"/>
        <v>67.24210031</v>
      </c>
      <c r="D44" s="353">
        <f t="shared" si="1"/>
        <v>70.15870524</v>
      </c>
      <c r="E44" s="353">
        <f>SUM(E8+E3+E13+E7)</f>
        <v>66.72178248</v>
      </c>
      <c r="F44" s="353">
        <f>SUM(F3+F9+F16+F7)</f>
        <v>79.23169992</v>
      </c>
      <c r="G44" s="353">
        <f>SUM(G3+G9+G15+G16)</f>
        <v>63.53559687</v>
      </c>
      <c r="H44" s="353">
        <f>SUM(H3+H9+H14+H16)</f>
        <v>67.6874384</v>
      </c>
      <c r="I44" s="353">
        <f t="shared" ref="I44:M44" si="2">SUM(I3+I4+I9+I16)</f>
        <v>83.095418</v>
      </c>
      <c r="J44" s="486">
        <f t="shared" si="2"/>
        <v>83.99198124</v>
      </c>
      <c r="K44" s="116">
        <f t="shared" si="2"/>
        <v>73.08235098</v>
      </c>
      <c r="L44" s="116">
        <f t="shared" si="2"/>
        <v>77.7776674</v>
      </c>
      <c r="M44" s="61">
        <f t="shared" si="2"/>
        <v>75.49685642</v>
      </c>
      <c r="N44" s="487">
        <f>SUM(N3+N4+N12+N9)</f>
        <v>76.02897369</v>
      </c>
      <c r="O44" s="116"/>
    </row>
    <row r="45" ht="15.75" customHeight="1">
      <c r="A45" s="483" t="s">
        <v>38</v>
      </c>
      <c r="B45" s="353">
        <f t="shared" ref="B45:N45" si="3">SUMSQ(B3:B35)</f>
        <v>1314.852644</v>
      </c>
      <c r="C45" s="353">
        <f t="shared" si="3"/>
        <v>1371.157392</v>
      </c>
      <c r="D45" s="353">
        <f t="shared" si="3"/>
        <v>1562.076252</v>
      </c>
      <c r="E45" s="353">
        <f t="shared" si="3"/>
        <v>1497.789725</v>
      </c>
      <c r="F45" s="353">
        <f t="shared" si="3"/>
        <v>1812.396043</v>
      </c>
      <c r="G45" s="353">
        <f t="shared" si="3"/>
        <v>1217.453934</v>
      </c>
      <c r="H45" s="353">
        <f t="shared" si="3"/>
        <v>1376.332265</v>
      </c>
      <c r="I45" s="353">
        <f t="shared" si="3"/>
        <v>1985.323504</v>
      </c>
      <c r="J45" s="486">
        <f t="shared" si="3"/>
        <v>2016.821276</v>
      </c>
      <c r="K45" s="116">
        <f t="shared" si="3"/>
        <v>1568.654766</v>
      </c>
      <c r="L45" s="116">
        <f t="shared" si="3"/>
        <v>1812.367973</v>
      </c>
      <c r="M45" s="116">
        <f t="shared" si="3"/>
        <v>1725.417596</v>
      </c>
      <c r="N45" s="487">
        <f t="shared" si="3"/>
        <v>2034.877944</v>
      </c>
      <c r="O45" s="116"/>
    </row>
    <row r="46" ht="15.75" customHeight="1">
      <c r="A46" s="149"/>
      <c r="B46" s="21"/>
      <c r="C46" s="21"/>
      <c r="D46" s="21"/>
      <c r="E46" s="21"/>
      <c r="F46" s="21"/>
      <c r="G46" s="21"/>
      <c r="H46" s="21"/>
      <c r="I46" s="21"/>
      <c r="J46" s="21"/>
      <c r="K46" s="488"/>
      <c r="L46" s="488"/>
      <c r="M46" s="360"/>
      <c r="N46" s="360"/>
      <c r="O46" s="360"/>
    </row>
    <row r="47" ht="15.75" customHeight="1">
      <c r="A47" s="283"/>
      <c r="B47" s="6"/>
      <c r="C47" s="41"/>
      <c r="D47" s="41"/>
      <c r="E47" s="41"/>
      <c r="F47" s="41"/>
      <c r="G47" s="41"/>
      <c r="H47" s="41"/>
      <c r="I47" s="41"/>
      <c r="J47" s="41"/>
      <c r="K47" s="360"/>
      <c r="L47" s="360"/>
      <c r="M47" s="360"/>
      <c r="N47" s="360"/>
      <c r="O47" s="360"/>
    </row>
    <row r="48" ht="15.75" customHeight="1">
      <c r="A48" s="283"/>
      <c r="B48" s="41"/>
      <c r="C48" s="41"/>
      <c r="D48" s="41"/>
      <c r="E48" s="41"/>
      <c r="F48" s="41"/>
      <c r="G48" s="41"/>
      <c r="H48" s="41"/>
      <c r="I48" s="41"/>
      <c r="J48" s="41"/>
      <c r="K48" s="360"/>
      <c r="L48" s="360"/>
      <c r="M48" s="360"/>
      <c r="N48" s="360"/>
      <c r="O48" s="360"/>
    </row>
    <row r="49" ht="15.75" customHeight="1">
      <c r="A49" s="283"/>
      <c r="B49" s="41"/>
      <c r="C49" s="41"/>
      <c r="D49" s="41"/>
      <c r="E49" s="41"/>
      <c r="F49" s="41"/>
      <c r="G49" s="41"/>
      <c r="H49" s="41"/>
      <c r="I49" s="41"/>
      <c r="J49" s="41"/>
      <c r="K49" s="360"/>
      <c r="L49" s="360"/>
      <c r="M49" s="360"/>
      <c r="N49" s="360"/>
      <c r="O49" s="360"/>
    </row>
    <row r="50" ht="15.75" customHeight="1">
      <c r="A50" s="283"/>
      <c r="B50" s="41"/>
      <c r="C50" s="41"/>
      <c r="D50" s="41"/>
      <c r="E50" s="41"/>
      <c r="F50" s="41"/>
      <c r="G50" s="41"/>
      <c r="H50" s="41"/>
      <c r="I50" s="41"/>
      <c r="J50" s="41"/>
      <c r="K50" s="360"/>
      <c r="L50" s="360"/>
      <c r="M50" s="360"/>
      <c r="N50" s="360"/>
      <c r="O50" s="360"/>
    </row>
    <row r="51" ht="15.75" customHeight="1">
      <c r="A51" s="283"/>
      <c r="B51" s="41"/>
      <c r="C51" s="41"/>
      <c r="D51" s="41"/>
      <c r="E51" s="41"/>
      <c r="F51" s="41"/>
      <c r="G51" s="41"/>
      <c r="H51" s="41"/>
      <c r="I51" s="41"/>
      <c r="J51" s="41"/>
      <c r="K51" s="360"/>
      <c r="L51" s="360"/>
      <c r="M51" s="360"/>
      <c r="N51" s="360"/>
      <c r="O51" s="360"/>
    </row>
    <row r="52" ht="15.75" customHeight="1">
      <c r="A52" s="283"/>
      <c r="B52" s="41"/>
      <c r="C52" s="41"/>
      <c r="D52" s="41"/>
      <c r="E52" s="41"/>
      <c r="F52" s="41"/>
      <c r="G52" s="41"/>
      <c r="H52" s="41"/>
      <c r="I52" s="41"/>
      <c r="J52" s="41"/>
      <c r="K52" s="360"/>
      <c r="L52" s="360"/>
      <c r="M52" s="360"/>
      <c r="N52" s="360"/>
      <c r="O52" s="360"/>
    </row>
    <row r="53" ht="15.75" customHeight="1">
      <c r="A53" s="283"/>
      <c r="B53" s="41"/>
      <c r="C53" s="41"/>
      <c r="D53" s="41"/>
      <c r="E53" s="41"/>
      <c r="F53" s="41"/>
      <c r="G53" s="41"/>
      <c r="H53" s="41"/>
      <c r="I53" s="41"/>
      <c r="J53" s="41"/>
      <c r="K53" s="360"/>
      <c r="L53" s="360"/>
      <c r="M53" s="360"/>
      <c r="N53" s="360"/>
      <c r="O53" s="360"/>
    </row>
    <row r="54" ht="15.75" customHeight="1">
      <c r="A54" s="283"/>
      <c r="B54" s="41"/>
      <c r="C54" s="41"/>
      <c r="D54" s="41"/>
      <c r="E54" s="41"/>
      <c r="F54" s="41"/>
      <c r="G54" s="41"/>
      <c r="H54" s="41"/>
      <c r="I54" s="41"/>
      <c r="J54" s="225"/>
      <c r="K54" s="360"/>
      <c r="L54" s="360"/>
      <c r="M54" s="360"/>
      <c r="N54" s="360"/>
      <c r="O54" s="360"/>
    </row>
    <row r="55" ht="15.75" customHeight="1">
      <c r="A55" s="283"/>
      <c r="B55" s="41"/>
      <c r="C55" s="41"/>
      <c r="D55" s="41"/>
      <c r="E55" s="41"/>
      <c r="F55" s="41"/>
      <c r="G55" s="41"/>
      <c r="H55" s="41"/>
      <c r="I55" s="41"/>
      <c r="J55" s="225"/>
      <c r="K55" s="360"/>
      <c r="L55" s="360"/>
      <c r="M55" s="360"/>
      <c r="N55" s="360"/>
      <c r="O55" s="360"/>
    </row>
    <row r="56" ht="15.75" customHeight="1">
      <c r="A56" s="283"/>
      <c r="B56" s="41"/>
      <c r="C56" s="41"/>
      <c r="D56" s="41"/>
      <c r="E56" s="41"/>
      <c r="F56" s="41"/>
      <c r="G56" s="41"/>
      <c r="H56" s="41"/>
      <c r="I56" s="41"/>
      <c r="J56" s="225"/>
      <c r="K56" s="360"/>
      <c r="L56" s="360"/>
      <c r="M56" s="360"/>
      <c r="N56" s="360"/>
      <c r="O56" s="360"/>
    </row>
    <row r="57" ht="15.75" customHeight="1">
      <c r="A57" s="283"/>
      <c r="B57" s="41"/>
      <c r="C57" s="41"/>
      <c r="D57" s="41"/>
      <c r="E57" s="41"/>
      <c r="F57" s="41"/>
      <c r="G57" s="41"/>
      <c r="H57" s="41"/>
      <c r="I57" s="41"/>
      <c r="J57" s="41"/>
      <c r="K57" s="360"/>
      <c r="L57" s="360"/>
      <c r="M57" s="360"/>
      <c r="N57" s="360"/>
      <c r="O57" s="360"/>
    </row>
    <row r="58" ht="15.75" customHeight="1">
      <c r="A58" s="283"/>
      <c r="B58" s="41"/>
      <c r="C58" s="41"/>
      <c r="D58" s="41"/>
      <c r="E58" s="41"/>
      <c r="F58" s="41"/>
      <c r="G58" s="41"/>
      <c r="H58" s="41"/>
      <c r="I58" s="41"/>
      <c r="J58" s="41"/>
      <c r="K58" s="360"/>
      <c r="L58" s="360"/>
      <c r="M58" s="360"/>
      <c r="N58" s="360"/>
      <c r="O58" s="360"/>
    </row>
    <row r="59" ht="15.75" customHeight="1">
      <c r="A59" s="283"/>
      <c r="B59" s="41"/>
      <c r="C59" s="41"/>
      <c r="D59" s="41"/>
      <c r="E59" s="41"/>
      <c r="F59" s="41"/>
      <c r="G59" s="41"/>
      <c r="H59" s="41"/>
      <c r="I59" s="41"/>
      <c r="J59" s="41"/>
      <c r="K59" s="360"/>
      <c r="L59" s="360"/>
      <c r="M59" s="360"/>
      <c r="N59" s="360"/>
      <c r="O59" s="360"/>
    </row>
    <row r="60" ht="15.75" customHeight="1">
      <c r="A60" s="283"/>
      <c r="B60" s="41"/>
      <c r="C60" s="41"/>
      <c r="D60" s="41"/>
      <c r="E60" s="41"/>
      <c r="F60" s="41"/>
      <c r="G60" s="41"/>
      <c r="H60" s="41"/>
      <c r="I60" s="41"/>
      <c r="J60" s="41"/>
      <c r="K60" s="360"/>
      <c r="L60" s="360"/>
      <c r="M60" s="360"/>
      <c r="N60" s="360"/>
      <c r="O60" s="360"/>
    </row>
    <row r="61" ht="15.75" customHeight="1">
      <c r="A61" s="283"/>
      <c r="B61" s="41"/>
      <c r="C61" s="41"/>
      <c r="D61" s="41"/>
      <c r="E61" s="41"/>
      <c r="F61" s="41"/>
      <c r="G61" s="41"/>
      <c r="H61" s="41"/>
      <c r="I61" s="41"/>
      <c r="J61" s="41"/>
      <c r="K61" s="360"/>
      <c r="L61" s="360"/>
      <c r="M61" s="360"/>
      <c r="N61" s="360"/>
      <c r="O61" s="360"/>
    </row>
    <row r="62" ht="15.75" customHeight="1">
      <c r="A62" s="283"/>
      <c r="B62" s="41"/>
      <c r="C62" s="41"/>
      <c r="D62" s="41"/>
      <c r="E62" s="41"/>
      <c r="F62" s="41"/>
      <c r="G62" s="41"/>
      <c r="H62" s="41"/>
      <c r="I62" s="41"/>
      <c r="J62" s="41"/>
      <c r="K62" s="360"/>
      <c r="L62" s="360"/>
      <c r="M62" s="360"/>
      <c r="N62" s="360"/>
      <c r="O62" s="360"/>
    </row>
    <row r="63" ht="15.75" customHeight="1">
      <c r="A63" s="283"/>
      <c r="B63" s="41"/>
      <c r="C63" s="41"/>
      <c r="D63" s="41"/>
      <c r="E63" s="41"/>
      <c r="F63" s="41"/>
      <c r="G63" s="41"/>
      <c r="H63" s="41"/>
      <c r="I63" s="41"/>
      <c r="J63" s="41"/>
      <c r="K63" s="360"/>
      <c r="L63" s="360"/>
      <c r="M63" s="360"/>
      <c r="N63" s="360"/>
      <c r="O63" s="360"/>
    </row>
    <row r="64" ht="15.75" customHeight="1">
      <c r="A64" s="283"/>
      <c r="B64" s="41"/>
      <c r="C64" s="41"/>
      <c r="D64" s="41"/>
      <c r="E64" s="41"/>
      <c r="F64" s="41"/>
      <c r="G64" s="41"/>
      <c r="H64" s="41"/>
      <c r="I64" s="41"/>
      <c r="J64" s="41"/>
      <c r="K64" s="360"/>
      <c r="L64" s="360"/>
      <c r="M64" s="360"/>
      <c r="N64" s="360"/>
      <c r="O64" s="360"/>
    </row>
    <row r="65" ht="15.75" customHeight="1">
      <c r="A65" s="283"/>
      <c r="B65" s="41"/>
      <c r="C65" s="41"/>
      <c r="D65" s="41"/>
      <c r="E65" s="41"/>
      <c r="F65" s="41"/>
      <c r="G65" s="41"/>
      <c r="H65" s="41"/>
      <c r="I65" s="41"/>
      <c r="J65" s="41"/>
      <c r="K65" s="360"/>
      <c r="L65" s="360"/>
      <c r="M65" s="360"/>
      <c r="N65" s="360"/>
      <c r="O65" s="360"/>
    </row>
    <row r="66" ht="15.75" customHeight="1">
      <c r="A66" s="283"/>
      <c r="B66" s="41"/>
      <c r="C66" s="41"/>
      <c r="D66" s="41"/>
      <c r="E66" s="41"/>
      <c r="F66" s="41"/>
      <c r="G66" s="41"/>
      <c r="H66" s="41"/>
      <c r="I66" s="41"/>
      <c r="J66" s="41"/>
      <c r="K66" s="360"/>
      <c r="L66" s="360"/>
      <c r="M66" s="360"/>
      <c r="N66" s="360"/>
      <c r="O66" s="360"/>
    </row>
    <row r="67" ht="15.75" customHeight="1">
      <c r="A67" s="283"/>
      <c r="B67" s="489"/>
      <c r="C67" s="489"/>
      <c r="D67" s="489"/>
      <c r="E67" s="489"/>
      <c r="F67" s="489"/>
      <c r="G67" s="489"/>
      <c r="H67" s="489"/>
      <c r="I67" s="489"/>
      <c r="J67" s="489"/>
      <c r="K67" s="360"/>
      <c r="L67" s="360"/>
      <c r="M67" s="360"/>
      <c r="N67" s="360"/>
      <c r="O67" s="360"/>
    </row>
    <row r="68" ht="15.75" customHeight="1">
      <c r="A68" s="283"/>
      <c r="B68" s="41"/>
      <c r="C68" s="41"/>
      <c r="D68" s="41"/>
      <c r="E68" s="41"/>
      <c r="F68" s="41"/>
      <c r="G68" s="41"/>
      <c r="H68" s="41"/>
      <c r="I68" s="41"/>
      <c r="J68" s="41"/>
      <c r="K68" s="360"/>
      <c r="L68" s="360"/>
      <c r="M68" s="360"/>
      <c r="N68" s="360"/>
      <c r="O68" s="360"/>
    </row>
  </sheetData>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topLeftCell="B1" activePane="topRight" state="frozen"/>
      <selection activeCell="C2" sqref="C2" pane="topRight"/>
    </sheetView>
  </sheetViews>
  <sheetFormatPr customHeight="1" defaultColWidth="17.29" defaultRowHeight="15.0"/>
  <cols>
    <col customWidth="1" min="1" max="1" width="26.86"/>
    <col customWidth="1" min="2" max="2" width="10.86"/>
    <col customWidth="1" min="3" max="3" width="10.43"/>
    <col customWidth="1" min="4" max="4" width="11.0"/>
    <col customWidth="1" min="5" max="5" width="10.29"/>
    <col customWidth="1" min="6" max="6" width="9.43"/>
    <col customWidth="1" min="7" max="7" width="9.86"/>
    <col customWidth="1" min="8" max="15" width="9.43"/>
  </cols>
  <sheetData>
    <row r="1" ht="18.0" customHeight="1">
      <c r="A1" s="62"/>
      <c r="B1" s="3" t="s">
        <v>656</v>
      </c>
      <c r="C1" s="72"/>
      <c r="D1" s="72"/>
      <c r="E1" s="72"/>
      <c r="F1" s="72"/>
      <c r="G1" s="72"/>
      <c r="H1" s="72"/>
      <c r="I1" s="72"/>
      <c r="J1" s="72"/>
      <c r="K1" s="41"/>
      <c r="L1" s="21"/>
      <c r="M1" s="21"/>
      <c r="N1" s="147"/>
      <c r="O1" s="147"/>
    </row>
    <row r="2" ht="15.75" customHeight="1">
      <c r="A2" s="7"/>
      <c r="B2" s="9">
        <v>1984.0</v>
      </c>
      <c r="C2" s="9">
        <v>1988.0</v>
      </c>
      <c r="D2" s="9">
        <v>1992.0</v>
      </c>
      <c r="E2" s="9">
        <v>1996.0</v>
      </c>
      <c r="F2" s="9">
        <v>2000.0</v>
      </c>
      <c r="G2" s="9">
        <v>2004.0</v>
      </c>
      <c r="H2" s="9">
        <v>2008.0</v>
      </c>
      <c r="I2" s="9">
        <v>2010.0</v>
      </c>
      <c r="J2" s="9">
        <v>2011.0</v>
      </c>
      <c r="K2" s="9">
        <v>2012.0</v>
      </c>
      <c r="L2" s="8">
        <v>2013.0</v>
      </c>
      <c r="M2" s="8">
        <v>2014.0</v>
      </c>
      <c r="N2" s="475">
        <v>2015.0</v>
      </c>
      <c r="O2" s="147"/>
    </row>
    <row r="3" ht="15.75" customHeight="1">
      <c r="A3" s="39" t="s">
        <v>7</v>
      </c>
      <c r="B3" s="116"/>
      <c r="C3" s="116"/>
      <c r="D3" s="116"/>
      <c r="E3" s="116">
        <v>208.4</v>
      </c>
      <c r="F3" s="116">
        <v>302.7</v>
      </c>
      <c r="G3" s="116">
        <v>278.6</v>
      </c>
      <c r="H3" s="116">
        <v>299.2</v>
      </c>
      <c r="I3" s="116">
        <v>285.19</v>
      </c>
      <c r="J3" s="116">
        <v>273.87</v>
      </c>
      <c r="K3" s="116">
        <v>226.8</v>
      </c>
      <c r="L3" s="119">
        <v>238.56000000000003</v>
      </c>
      <c r="M3" s="129">
        <v>200.9</v>
      </c>
      <c r="N3" s="476">
        <f>2079*0.09</f>
        <v>187.11</v>
      </c>
      <c r="O3" s="147"/>
    </row>
    <row r="4" ht="15.75" customHeight="1">
      <c r="A4" s="39" t="s">
        <v>657</v>
      </c>
      <c r="B4" s="116">
        <v>125.9</v>
      </c>
      <c r="C4" s="116">
        <v>337.6</v>
      </c>
      <c r="D4" s="116">
        <v>365.2</v>
      </c>
      <c r="E4" s="116" t="s">
        <v>658</v>
      </c>
      <c r="F4" s="116"/>
      <c r="G4" s="116"/>
      <c r="H4" s="116"/>
      <c r="I4" s="116"/>
      <c r="J4" s="116"/>
      <c r="K4" s="116"/>
      <c r="L4" s="119"/>
      <c r="M4" s="119"/>
      <c r="N4" s="147"/>
      <c r="O4" s="147"/>
    </row>
    <row r="5" ht="15.75" customHeight="1">
      <c r="A5" s="39" t="s">
        <v>614</v>
      </c>
      <c r="B5" s="116">
        <v>11.8</v>
      </c>
      <c r="C5" s="116">
        <v>19.6</v>
      </c>
      <c r="D5" s="116">
        <v>26.43217</v>
      </c>
      <c r="E5" s="116">
        <v>41.81939</v>
      </c>
      <c r="F5" s="116">
        <v>115.1</v>
      </c>
      <c r="G5" s="116">
        <v>129.8</v>
      </c>
      <c r="H5" s="116">
        <v>148.8</v>
      </c>
      <c r="I5" s="116">
        <v>152.1</v>
      </c>
      <c r="J5" s="116">
        <v>153.1</v>
      </c>
      <c r="K5" s="116">
        <v>146.5</v>
      </c>
      <c r="L5" s="116">
        <v>146.41769662921348</v>
      </c>
      <c r="M5" s="129">
        <v>138.3</v>
      </c>
      <c r="N5" s="16">
        <v>94.4</v>
      </c>
      <c r="O5" s="147"/>
    </row>
    <row r="6" ht="15.75" customHeight="1">
      <c r="A6" s="39" t="s">
        <v>659</v>
      </c>
      <c r="B6" s="116">
        <v>102.0</v>
      </c>
      <c r="C6" s="116">
        <v>126.4</v>
      </c>
      <c r="D6" s="116">
        <v>176.6</v>
      </c>
      <c r="E6" s="116">
        <v>140.5</v>
      </c>
      <c r="F6" s="116" t="s">
        <v>660</v>
      </c>
      <c r="G6" s="116"/>
      <c r="H6" s="116"/>
      <c r="I6" s="116"/>
      <c r="J6" s="116"/>
      <c r="K6" s="116"/>
      <c r="L6" s="116"/>
      <c r="M6" s="119"/>
      <c r="N6" s="147"/>
      <c r="O6" s="147"/>
    </row>
    <row r="7" ht="15.75" customHeight="1">
      <c r="A7" s="39" t="s">
        <v>661</v>
      </c>
      <c r="B7" s="116">
        <v>13.4</v>
      </c>
      <c r="C7" s="116">
        <v>16.8</v>
      </c>
      <c r="D7" s="116">
        <v>21.0</v>
      </c>
      <c r="E7" s="116">
        <v>56.5</v>
      </c>
      <c r="F7" s="116">
        <v>72.2</v>
      </c>
      <c r="G7" s="116">
        <v>120.8</v>
      </c>
      <c r="H7" s="116">
        <v>113.3</v>
      </c>
      <c r="I7" s="116">
        <v>91.9</v>
      </c>
      <c r="J7" s="116">
        <v>91.9</v>
      </c>
      <c r="K7" s="116">
        <v>85.9</v>
      </c>
      <c r="L7" s="116">
        <v>86.39367816091955</v>
      </c>
      <c r="M7" s="129">
        <v>83.9</v>
      </c>
      <c r="N7" s="16">
        <v>83.9</v>
      </c>
      <c r="O7" s="147"/>
    </row>
    <row r="8" ht="15.75" customHeight="1">
      <c r="A8" s="39" t="s">
        <v>80</v>
      </c>
      <c r="B8" s="116">
        <v>36.0</v>
      </c>
      <c r="C8" s="116">
        <v>53.0</v>
      </c>
      <c r="D8" s="116">
        <v>45.4</v>
      </c>
      <c r="E8" s="116">
        <v>45.6</v>
      </c>
      <c r="F8" s="116">
        <v>29.4</v>
      </c>
      <c r="G8" s="116">
        <v>76.1</v>
      </c>
      <c r="H8" s="116">
        <v>78.6</v>
      </c>
      <c r="I8" s="116">
        <v>75.0</v>
      </c>
      <c r="J8" s="116">
        <v>70.6</v>
      </c>
      <c r="K8" s="116">
        <v>67.4</v>
      </c>
      <c r="L8" s="116">
        <v>67.9</v>
      </c>
      <c r="M8" s="129">
        <v>62.6</v>
      </c>
      <c r="N8" s="16">
        <v>106.5</v>
      </c>
      <c r="O8" s="147"/>
    </row>
    <row r="9" ht="15.75" customHeight="1">
      <c r="A9" s="39" t="s">
        <v>662</v>
      </c>
      <c r="B9" s="116">
        <v>48.7</v>
      </c>
      <c r="C9" s="116">
        <v>60.9</v>
      </c>
      <c r="D9" s="116">
        <v>76.1</v>
      </c>
      <c r="E9" s="116">
        <v>72.7</v>
      </c>
      <c r="F9" s="116">
        <v>70.6</v>
      </c>
      <c r="G9" s="116">
        <v>68.4</v>
      </c>
      <c r="H9" s="116">
        <v>67.2</v>
      </c>
      <c r="I9" s="116">
        <v>51.9</v>
      </c>
      <c r="J9" s="116">
        <v>50.1</v>
      </c>
      <c r="K9" s="116">
        <v>48.7</v>
      </c>
      <c r="L9" s="116">
        <v>48.7</v>
      </c>
      <c r="M9" s="116">
        <v>48.7</v>
      </c>
      <c r="N9" s="210">
        <v>48.7</v>
      </c>
      <c r="O9" s="147"/>
    </row>
    <row r="10" ht="15.75" customHeight="1">
      <c r="A10" s="39" t="s">
        <v>663</v>
      </c>
      <c r="B10" s="116">
        <v>13.7</v>
      </c>
      <c r="C10" s="116">
        <v>15.9</v>
      </c>
      <c r="D10" s="116">
        <v>18.8</v>
      </c>
      <c r="E10" s="116">
        <v>21.6</v>
      </c>
      <c r="F10" s="116">
        <v>30.6</v>
      </c>
      <c r="G10" s="116">
        <v>39.6</v>
      </c>
      <c r="H10" s="116">
        <v>57.1</v>
      </c>
      <c r="I10" s="116">
        <v>45.3</v>
      </c>
      <c r="J10" s="116">
        <v>42.8</v>
      </c>
      <c r="K10" s="116">
        <v>45.7</v>
      </c>
      <c r="L10" s="116">
        <v>45.96264367816092</v>
      </c>
      <c r="M10" s="116">
        <v>45.96264367816092</v>
      </c>
      <c r="N10" s="116">
        <v>45.96264367816092</v>
      </c>
      <c r="O10" s="477"/>
    </row>
    <row r="11" ht="15.75" customHeight="1">
      <c r="A11" s="39" t="s">
        <v>664</v>
      </c>
      <c r="B11" s="116">
        <v>13.2</v>
      </c>
      <c r="C11" s="116">
        <v>15.5</v>
      </c>
      <c r="D11" s="116">
        <v>18.3</v>
      </c>
      <c r="E11" s="116">
        <v>21.2</v>
      </c>
      <c r="F11" s="116">
        <v>38.9</v>
      </c>
      <c r="G11" s="116">
        <v>56.6</v>
      </c>
      <c r="H11" s="116">
        <v>61.9</v>
      </c>
      <c r="I11" s="116">
        <v>50.43625448548875</v>
      </c>
      <c r="J11" s="116">
        <v>43.408273335889604</v>
      </c>
      <c r="K11" s="116">
        <v>44.02633983715443</v>
      </c>
      <c r="L11" s="116">
        <v>44.252873563218394</v>
      </c>
      <c r="M11" s="116">
        <v>44.252873563218394</v>
      </c>
      <c r="N11" s="116">
        <v>44.252873563218394</v>
      </c>
      <c r="O11" s="477"/>
    </row>
    <row r="12" ht="15.75" customHeight="1">
      <c r="A12" s="39" t="s">
        <v>665</v>
      </c>
      <c r="B12" s="116">
        <v>5.8</v>
      </c>
      <c r="C12" s="116">
        <v>7.2</v>
      </c>
      <c r="D12" s="116">
        <v>9.1</v>
      </c>
      <c r="E12" s="116">
        <v>21.4</v>
      </c>
      <c r="F12" s="116">
        <v>22.3</v>
      </c>
      <c r="G12" s="116">
        <v>23.1</v>
      </c>
      <c r="H12" s="116">
        <v>28.5</v>
      </c>
      <c r="I12" s="116">
        <v>29.8</v>
      </c>
      <c r="J12" s="116">
        <v>32.1</v>
      </c>
      <c r="K12" s="116">
        <v>32.1</v>
      </c>
      <c r="L12" s="116">
        <v>32.28448275862069</v>
      </c>
      <c r="M12" s="116">
        <v>32.28448275862069</v>
      </c>
      <c r="N12" s="116">
        <v>32.28448275862069</v>
      </c>
      <c r="O12" s="147"/>
    </row>
    <row r="13" ht="15.75" customHeight="1">
      <c r="A13" s="39" t="s">
        <v>666</v>
      </c>
      <c r="B13" s="116">
        <v>25.0</v>
      </c>
      <c r="C13" s="116">
        <v>31.2</v>
      </c>
      <c r="D13" s="116">
        <v>39.0</v>
      </c>
      <c r="E13" s="116">
        <v>45.3</v>
      </c>
      <c r="F13" s="116">
        <v>52.2</v>
      </c>
      <c r="G13" s="116">
        <v>51.4</v>
      </c>
      <c r="H13" s="116">
        <v>50.6</v>
      </c>
      <c r="I13" s="116">
        <v>36.8</v>
      </c>
      <c r="J13" s="116">
        <v>30.8</v>
      </c>
      <c r="K13" s="116">
        <v>30.8</v>
      </c>
      <c r="L13" s="116">
        <v>30.977011494252874</v>
      </c>
      <c r="M13" s="116">
        <v>30.977011494252874</v>
      </c>
      <c r="N13" s="116">
        <v>30.977011494252874</v>
      </c>
      <c r="O13" s="147"/>
    </row>
    <row r="14" ht="15.75" customHeight="1">
      <c r="A14" s="39" t="s">
        <v>667</v>
      </c>
      <c r="B14" s="116"/>
      <c r="C14" s="116"/>
      <c r="D14" s="116"/>
      <c r="E14" s="116">
        <v>4.8</v>
      </c>
      <c r="F14" s="116">
        <v>15.3</v>
      </c>
      <c r="G14" s="116">
        <v>21.1</v>
      </c>
      <c r="H14" s="116">
        <v>34.8</v>
      </c>
      <c r="I14" s="116">
        <v>31.7</v>
      </c>
      <c r="J14" s="116">
        <v>27.9</v>
      </c>
      <c r="K14" s="116">
        <v>28.7</v>
      </c>
      <c r="L14" s="116">
        <v>28.86494252873563</v>
      </c>
      <c r="M14" s="116">
        <v>28.86494252873563</v>
      </c>
      <c r="N14" s="116">
        <v>28.86494252873563</v>
      </c>
      <c r="O14" s="147"/>
    </row>
    <row r="15" ht="15.75" customHeight="1">
      <c r="A15" s="39" t="s">
        <v>668</v>
      </c>
      <c r="B15" s="116">
        <v>12.3</v>
      </c>
      <c r="C15" s="116">
        <v>15.4</v>
      </c>
      <c r="D15" s="116">
        <v>19.2</v>
      </c>
      <c r="E15" s="116">
        <v>22.8</v>
      </c>
      <c r="F15" s="116">
        <v>28.7</v>
      </c>
      <c r="G15" s="116">
        <v>34.4</v>
      </c>
      <c r="H15" s="116">
        <v>40.1</v>
      </c>
      <c r="I15" s="116">
        <v>32.673567122263314</v>
      </c>
      <c r="J15" s="116">
        <v>28.120706959114266</v>
      </c>
      <c r="K15" s="116">
        <v>28.521102220838333</v>
      </c>
      <c r="L15" s="116">
        <v>28.663793103448278</v>
      </c>
      <c r="M15" s="116">
        <v>28.663793103448278</v>
      </c>
      <c r="N15" s="116">
        <v>28.663793103448278</v>
      </c>
      <c r="O15" s="147"/>
    </row>
    <row r="16" ht="15.75" customHeight="1">
      <c r="A16" s="39" t="s">
        <v>670</v>
      </c>
      <c r="B16" s="116">
        <v>7.6</v>
      </c>
      <c r="C16" s="116">
        <v>9.5</v>
      </c>
      <c r="D16" s="116">
        <v>11.9</v>
      </c>
      <c r="E16" s="116">
        <v>17.6</v>
      </c>
      <c r="F16" s="116">
        <v>24.5</v>
      </c>
      <c r="G16" s="116">
        <v>31.4</v>
      </c>
      <c r="H16" s="116">
        <v>35.5</v>
      </c>
      <c r="I16" s="116">
        <v>28.92547712818822</v>
      </c>
      <c r="J16" s="116">
        <v>24.89489020071213</v>
      </c>
      <c r="K16" s="116">
        <v>25.249354833909248</v>
      </c>
      <c r="L16" s="116">
        <v>25.344827586206897</v>
      </c>
      <c r="M16" s="116">
        <v>25.344827586206897</v>
      </c>
      <c r="N16" s="116">
        <v>25.344827586206897</v>
      </c>
      <c r="O16" s="147"/>
    </row>
    <row r="17" ht="15.75" customHeight="1">
      <c r="A17" s="39" t="s">
        <v>671</v>
      </c>
      <c r="B17" s="116">
        <v>1.6</v>
      </c>
      <c r="C17" s="116">
        <v>2.0</v>
      </c>
      <c r="D17" s="116">
        <v>2.5</v>
      </c>
      <c r="E17" s="116">
        <v>12.0</v>
      </c>
      <c r="F17" s="116">
        <v>15.0</v>
      </c>
      <c r="G17" s="116">
        <v>17.9</v>
      </c>
      <c r="H17" s="116">
        <v>23.3</v>
      </c>
      <c r="I17" s="116">
        <v>27.3</v>
      </c>
      <c r="J17" s="116">
        <v>24.8</v>
      </c>
      <c r="K17" s="116">
        <v>24.8</v>
      </c>
      <c r="L17" s="116">
        <v>24.942528735632184</v>
      </c>
      <c r="M17" s="116">
        <v>24.942528735632184</v>
      </c>
      <c r="N17" s="116">
        <v>24.942528735632184</v>
      </c>
      <c r="O17" s="147"/>
    </row>
    <row r="18" ht="15.75" customHeight="1">
      <c r="A18" s="39" t="s">
        <v>672</v>
      </c>
      <c r="B18" s="116">
        <v>4.5</v>
      </c>
      <c r="C18" s="116">
        <v>5.6</v>
      </c>
      <c r="D18" s="116">
        <v>7.0</v>
      </c>
      <c r="E18" s="116">
        <v>8.7</v>
      </c>
      <c r="F18" s="116">
        <v>16.3</v>
      </c>
      <c r="G18" s="116">
        <v>23.8</v>
      </c>
      <c r="H18" s="116">
        <v>23.2</v>
      </c>
      <c r="I18" s="116">
        <v>16.5</v>
      </c>
      <c r="J18" s="116">
        <v>17.2</v>
      </c>
      <c r="K18" s="116">
        <v>16.5</v>
      </c>
      <c r="L18" s="116">
        <v>16.594827586206897</v>
      </c>
      <c r="M18" s="116">
        <v>16.594827586206897</v>
      </c>
      <c r="N18" s="116">
        <v>16.594827586206897</v>
      </c>
      <c r="O18" s="147"/>
    </row>
    <row r="19" ht="15.75" customHeight="1">
      <c r="A19" s="39" t="s">
        <v>673</v>
      </c>
      <c r="B19" s="116"/>
      <c r="C19" s="116"/>
      <c r="D19" s="116"/>
      <c r="E19" s="116"/>
      <c r="F19" s="116"/>
      <c r="G19" s="116">
        <v>9.9</v>
      </c>
      <c r="H19" s="116">
        <v>11.7</v>
      </c>
      <c r="I19" s="116">
        <v>12.4</v>
      </c>
      <c r="J19" s="116">
        <v>12.1</v>
      </c>
      <c r="K19" s="116">
        <v>12.1</v>
      </c>
      <c r="L19" s="116">
        <v>12.169540229885056</v>
      </c>
      <c r="M19" s="116">
        <v>12.169540229885056</v>
      </c>
      <c r="N19" s="116">
        <v>12.169540229885056</v>
      </c>
      <c r="O19" s="147"/>
    </row>
    <row r="20" ht="15.75" customHeight="1">
      <c r="A20" s="39" t="s">
        <v>674</v>
      </c>
      <c r="B20" s="116">
        <v>2.2</v>
      </c>
      <c r="C20" s="116">
        <v>2.7</v>
      </c>
      <c r="D20" s="116">
        <v>3.4</v>
      </c>
      <c r="E20" s="116">
        <v>2.4</v>
      </c>
      <c r="F20" s="116">
        <v>16.0</v>
      </c>
      <c r="G20" s="116">
        <v>16.7</v>
      </c>
      <c r="H20" s="116">
        <v>16.3</v>
      </c>
      <c r="I20" s="116">
        <v>13.281275413787831</v>
      </c>
      <c r="J20" s="116">
        <v>11.430611556946698</v>
      </c>
      <c r="K20" s="116">
        <v>11.59336574064002</v>
      </c>
      <c r="L20" s="116">
        <v>11.666666666666668</v>
      </c>
      <c r="M20" s="116">
        <v>11.666666666666668</v>
      </c>
      <c r="N20" s="116">
        <v>11.666666666666668</v>
      </c>
      <c r="O20" s="147"/>
    </row>
    <row r="21" ht="15.75" customHeight="1">
      <c r="A21" s="39" t="s">
        <v>675</v>
      </c>
      <c r="B21" s="116"/>
      <c r="C21" s="116"/>
      <c r="D21" s="116"/>
      <c r="E21" s="116"/>
      <c r="F21" s="116"/>
      <c r="G21" s="116">
        <v>6.6</v>
      </c>
      <c r="H21" s="116">
        <v>12.3</v>
      </c>
      <c r="I21" s="116">
        <v>11.9</v>
      </c>
      <c r="J21" s="116">
        <v>11.2</v>
      </c>
      <c r="K21" s="116">
        <v>11.2</v>
      </c>
      <c r="L21" s="116">
        <v>11.264367816091953</v>
      </c>
      <c r="M21" s="116">
        <v>11.264367816091953</v>
      </c>
      <c r="N21" s="116">
        <v>11.264367816091953</v>
      </c>
      <c r="O21" s="147"/>
    </row>
    <row r="22" ht="15.75" customHeight="1">
      <c r="A22" s="39" t="s">
        <v>676</v>
      </c>
      <c r="B22" s="116"/>
      <c r="C22" s="116"/>
      <c r="D22" s="116"/>
      <c r="E22" s="116"/>
      <c r="F22" s="116"/>
      <c r="G22" s="116">
        <v>9.3</v>
      </c>
      <c r="H22" s="116">
        <v>10.7</v>
      </c>
      <c r="I22" s="116">
        <v>9.8</v>
      </c>
      <c r="J22" s="116">
        <f t="shared" ref="J22:K22" si="1">I22*0.98</f>
        <v>9.604</v>
      </c>
      <c r="K22" s="116">
        <f t="shared" si="1"/>
        <v>9.41192</v>
      </c>
      <c r="L22" s="116">
        <v>9.454022988505749</v>
      </c>
      <c r="M22" s="116">
        <v>9.454022988505749</v>
      </c>
      <c r="N22" s="116">
        <v>9.454022988505749</v>
      </c>
      <c r="O22" s="147"/>
    </row>
    <row r="23" ht="15.75" customHeight="1">
      <c r="A23" s="39" t="s">
        <v>677</v>
      </c>
      <c r="B23" s="116"/>
      <c r="C23" s="116"/>
      <c r="D23" s="116"/>
      <c r="E23" s="116"/>
      <c r="F23" s="116"/>
      <c r="G23" s="116">
        <v>5.6</v>
      </c>
      <c r="H23" s="116">
        <v>6.3</v>
      </c>
      <c r="I23" s="116">
        <v>8.3</v>
      </c>
      <c r="J23" s="116">
        <v>9.1</v>
      </c>
      <c r="K23" s="116">
        <v>9.1</v>
      </c>
      <c r="L23" s="116">
        <v>9.152298850574713</v>
      </c>
      <c r="M23" s="116">
        <v>9.152298850574713</v>
      </c>
      <c r="N23" s="116">
        <v>9.152298850574713</v>
      </c>
      <c r="O23" s="147"/>
    </row>
    <row r="24" ht="15.75" customHeight="1">
      <c r="A24" s="39" t="s">
        <v>182</v>
      </c>
      <c r="B24" s="116"/>
      <c r="C24" s="116"/>
      <c r="D24" s="116"/>
      <c r="E24" s="116"/>
      <c r="F24" s="116"/>
      <c r="G24" s="116">
        <v>7.5</v>
      </c>
      <c r="H24" s="116">
        <v>7.7</v>
      </c>
      <c r="I24" s="116">
        <v>7.3</v>
      </c>
      <c r="J24" s="116">
        <v>6.7</v>
      </c>
      <c r="K24" s="116">
        <v>6.7</v>
      </c>
      <c r="L24" s="116">
        <v>6.738505747126437</v>
      </c>
      <c r="M24" s="116">
        <v>6.738505747126437</v>
      </c>
      <c r="N24" s="116">
        <v>6.738505747126437</v>
      </c>
      <c r="O24" s="147"/>
    </row>
    <row r="25" ht="15.75" customHeight="1">
      <c r="A25" s="39" t="s">
        <v>678</v>
      </c>
      <c r="B25" s="116"/>
      <c r="C25" s="116"/>
      <c r="D25" s="116"/>
      <c r="E25" s="116"/>
      <c r="F25" s="116"/>
      <c r="G25" s="116">
        <v>3.6</v>
      </c>
      <c r="H25" s="116">
        <v>8.0</v>
      </c>
      <c r="I25" s="116">
        <v>6.518417381000162</v>
      </c>
      <c r="J25" s="116">
        <v>5.610116101568931</v>
      </c>
      <c r="K25" s="116">
        <v>5.689995455528845</v>
      </c>
      <c r="L25" s="116">
        <v>5.732758620689655</v>
      </c>
      <c r="M25" s="116">
        <v>5.732758620689655</v>
      </c>
      <c r="N25" s="116">
        <v>5.732758620689655</v>
      </c>
      <c r="O25" s="147"/>
    </row>
    <row r="26" ht="15.75" customHeight="1">
      <c r="A26" s="39" t="s">
        <v>679</v>
      </c>
      <c r="B26" s="116"/>
      <c r="C26" s="116"/>
      <c r="D26" s="116"/>
      <c r="E26" s="116"/>
      <c r="F26" s="116"/>
      <c r="G26" s="116">
        <v>8.5</v>
      </c>
      <c r="H26" s="116">
        <v>9.2</v>
      </c>
      <c r="I26" s="116">
        <v>7.5</v>
      </c>
      <c r="J26" s="116">
        <v>5.4</v>
      </c>
      <c r="K26" s="116">
        <v>5.4</v>
      </c>
      <c r="L26" s="116">
        <v>5.431034482758621</v>
      </c>
      <c r="M26" s="116">
        <v>5.431034482758621</v>
      </c>
      <c r="N26" s="116">
        <v>5.431034482758621</v>
      </c>
      <c r="O26" s="147"/>
    </row>
    <row r="27" ht="15.75" customHeight="1">
      <c r="A27" s="39" t="s">
        <v>680</v>
      </c>
      <c r="B27" s="116"/>
      <c r="C27" s="116"/>
      <c r="D27" s="116"/>
      <c r="E27" s="116"/>
      <c r="F27" s="116"/>
      <c r="G27" s="116"/>
      <c r="H27" s="116">
        <v>7.1</v>
      </c>
      <c r="I27" s="116">
        <v>6.8</v>
      </c>
      <c r="J27" s="116">
        <v>5.0</v>
      </c>
      <c r="K27" s="116">
        <v>5.0</v>
      </c>
      <c r="L27" s="116">
        <v>5.028735632183909</v>
      </c>
      <c r="M27" s="116">
        <v>5.028735632183909</v>
      </c>
      <c r="N27" s="116">
        <v>5.028735632183909</v>
      </c>
      <c r="O27" s="147"/>
    </row>
    <row r="28" ht="15.75" customHeight="1">
      <c r="A28" s="39" t="s">
        <v>681</v>
      </c>
      <c r="B28" s="219"/>
      <c r="C28" s="219"/>
      <c r="D28" s="116"/>
      <c r="E28" s="116"/>
      <c r="F28" s="116"/>
      <c r="G28" s="116">
        <v>9.9</v>
      </c>
      <c r="H28" s="116">
        <v>3.3</v>
      </c>
      <c r="I28" s="116">
        <v>4.9</v>
      </c>
      <c r="J28" s="116">
        <v>4.4</v>
      </c>
      <c r="K28" s="116">
        <v>4.4</v>
      </c>
      <c r="L28" s="116">
        <v>4.42528735632184</v>
      </c>
      <c r="M28" s="116">
        <v>4.42528735632184</v>
      </c>
      <c r="N28" s="116">
        <v>4.42528735632184</v>
      </c>
      <c r="O28" s="147"/>
    </row>
    <row r="29" ht="15.75" customHeight="1">
      <c r="A29" s="39" t="s">
        <v>682</v>
      </c>
      <c r="B29" s="116"/>
      <c r="C29" s="116"/>
      <c r="D29" s="116"/>
      <c r="E29" s="116"/>
      <c r="F29" s="116"/>
      <c r="G29" s="116">
        <v>3.6</v>
      </c>
      <c r="H29" s="116">
        <v>5.4</v>
      </c>
      <c r="I29" s="116">
        <v>5.4</v>
      </c>
      <c r="J29" s="116">
        <v>4.3</v>
      </c>
      <c r="K29" s="116">
        <v>4.3</v>
      </c>
      <c r="L29" s="116">
        <v>4.324712643678161</v>
      </c>
      <c r="M29" s="116">
        <v>4.324712643678161</v>
      </c>
      <c r="N29" s="116">
        <v>4.324712643678161</v>
      </c>
      <c r="O29" s="147"/>
    </row>
    <row r="30" ht="15.75" customHeight="1">
      <c r="A30" s="39" t="s">
        <v>683</v>
      </c>
      <c r="B30" s="116"/>
      <c r="C30" s="116"/>
      <c r="D30" s="116"/>
      <c r="E30" s="116"/>
      <c r="F30" s="116"/>
      <c r="G30" s="116">
        <v>3.6</v>
      </c>
      <c r="H30" s="116">
        <v>3.5</v>
      </c>
      <c r="I30" s="116">
        <v>4.3</v>
      </c>
      <c r="J30" s="116">
        <v>4.1</v>
      </c>
      <c r="K30" s="116">
        <v>4.1</v>
      </c>
      <c r="L30" s="116">
        <v>4.123563218390804</v>
      </c>
      <c r="M30" s="116">
        <v>4.123563218390804</v>
      </c>
      <c r="N30" s="116">
        <v>4.123563218390804</v>
      </c>
      <c r="O30" s="147"/>
    </row>
    <row r="31" ht="15.75" customHeight="1">
      <c r="A31" s="39" t="s">
        <v>684</v>
      </c>
      <c r="B31" s="116"/>
      <c r="C31" s="116"/>
      <c r="D31" s="116"/>
      <c r="E31" s="116"/>
      <c r="F31" s="116"/>
      <c r="G31" s="116">
        <v>4.9</v>
      </c>
      <c r="H31" s="116">
        <v>5.5</v>
      </c>
      <c r="I31" s="116">
        <v>4.6</v>
      </c>
      <c r="J31" s="116">
        <v>3.7</v>
      </c>
      <c r="K31" s="116">
        <v>3.7</v>
      </c>
      <c r="L31" s="116">
        <v>3.7212643678160924</v>
      </c>
      <c r="M31" s="116">
        <v>3.7212643678160924</v>
      </c>
      <c r="N31" s="116">
        <v>3.7212643678160924</v>
      </c>
      <c r="O31" s="147"/>
    </row>
    <row r="32" ht="15.75" customHeight="1">
      <c r="A32" s="39" t="s">
        <v>685</v>
      </c>
      <c r="B32" s="116"/>
      <c r="C32" s="116"/>
      <c r="D32" s="116"/>
      <c r="E32" s="116"/>
      <c r="F32" s="116"/>
      <c r="G32" s="116">
        <v>6.2</v>
      </c>
      <c r="H32" s="116">
        <v>6.4</v>
      </c>
      <c r="I32" s="116">
        <v>3.6</v>
      </c>
      <c r="J32" s="116">
        <v>3.4</v>
      </c>
      <c r="K32" s="116">
        <v>3.4</v>
      </c>
      <c r="L32" s="116">
        <v>3.4195402298850572</v>
      </c>
      <c r="M32" s="116">
        <v>3.4195402298850572</v>
      </c>
      <c r="N32" s="116">
        <v>3.4195402298850572</v>
      </c>
      <c r="O32" s="147"/>
    </row>
    <row r="33" ht="15.75" customHeight="1">
      <c r="A33" s="39" t="s">
        <v>686</v>
      </c>
      <c r="B33" s="116"/>
      <c r="C33" s="116"/>
      <c r="D33" s="116"/>
      <c r="E33" s="116"/>
      <c r="F33" s="116"/>
      <c r="G33" s="116">
        <v>6.7</v>
      </c>
      <c r="H33" s="116">
        <v>5.5</v>
      </c>
      <c r="I33" s="116"/>
      <c r="J33" s="116"/>
      <c r="K33" s="116"/>
      <c r="L33" s="116"/>
      <c r="M33" s="116"/>
      <c r="N33" s="116"/>
      <c r="O33" s="147"/>
    </row>
    <row r="34" ht="15.75" customHeight="1">
      <c r="A34" s="39" t="s">
        <v>687</v>
      </c>
      <c r="B34" s="116"/>
      <c r="C34" s="116"/>
      <c r="D34" s="116"/>
      <c r="E34" s="116"/>
      <c r="F34" s="116"/>
      <c r="G34" s="116"/>
      <c r="H34" s="116">
        <v>5.4</v>
      </c>
      <c r="I34" s="116">
        <v>3.8</v>
      </c>
      <c r="J34" s="116">
        <v>2.6</v>
      </c>
      <c r="K34" s="116">
        <v>2.6</v>
      </c>
      <c r="L34" s="116">
        <v>2.6149425287356323</v>
      </c>
      <c r="M34" s="116">
        <v>2.6149425287356323</v>
      </c>
      <c r="N34" s="116">
        <v>2.6149425287356323</v>
      </c>
      <c r="O34" s="147"/>
    </row>
    <row r="35" ht="15.75" customHeight="1">
      <c r="A35" s="39" t="s">
        <v>688</v>
      </c>
      <c r="B35" s="116"/>
      <c r="C35" s="116"/>
      <c r="D35" s="116"/>
      <c r="E35" s="116"/>
      <c r="F35" s="116"/>
      <c r="G35" s="116">
        <v>2.8</v>
      </c>
      <c r="H35" s="116">
        <v>3.7</v>
      </c>
      <c r="I35" s="116"/>
      <c r="J35" s="116"/>
      <c r="K35" s="116"/>
      <c r="L35" s="116"/>
      <c r="M35" s="119"/>
      <c r="N35" s="147"/>
      <c r="O35" s="147"/>
    </row>
    <row r="36" ht="15.75" customHeight="1">
      <c r="A36" s="39"/>
      <c r="B36" s="116"/>
      <c r="C36" s="116"/>
      <c r="D36" s="116"/>
      <c r="E36" s="116"/>
      <c r="F36" s="116"/>
      <c r="G36" s="116"/>
      <c r="H36" s="116"/>
      <c r="I36" s="116"/>
      <c r="J36" s="116"/>
      <c r="K36" s="116"/>
      <c r="L36" s="116"/>
      <c r="M36" s="119"/>
      <c r="N36" s="147"/>
      <c r="O36" s="147"/>
    </row>
    <row r="37" ht="15.75" customHeight="1">
      <c r="A37" s="39"/>
      <c r="B37" s="116"/>
      <c r="C37" s="116"/>
      <c r="D37" s="116"/>
      <c r="E37" s="116"/>
      <c r="F37" s="116"/>
      <c r="G37" s="116"/>
      <c r="H37" s="116"/>
      <c r="I37" s="116"/>
      <c r="J37" s="116"/>
      <c r="K37" s="116"/>
      <c r="L37" s="116"/>
      <c r="M37" s="119"/>
      <c r="N37" s="147"/>
      <c r="O37" s="147"/>
    </row>
    <row r="38" ht="15.75" customHeight="1">
      <c r="A38" s="39"/>
      <c r="B38" s="116"/>
      <c r="C38" s="116"/>
      <c r="D38" s="116"/>
      <c r="E38" s="116"/>
      <c r="F38" s="116"/>
      <c r="G38" s="116"/>
      <c r="H38" s="116"/>
      <c r="I38" s="116"/>
      <c r="J38" s="116"/>
      <c r="K38" s="210"/>
      <c r="L38" s="129"/>
      <c r="M38" s="129"/>
      <c r="N38" s="479"/>
      <c r="O38" s="147"/>
    </row>
    <row r="39" ht="15.75" customHeight="1">
      <c r="A39" s="112" t="s">
        <v>689</v>
      </c>
      <c r="B39" s="219">
        <v>771.0</v>
      </c>
      <c r="C39" s="219">
        <v>775.0</v>
      </c>
      <c r="D39" s="219">
        <v>993.9</v>
      </c>
      <c r="E39" s="219">
        <v>1011.2</v>
      </c>
      <c r="F39" s="219">
        <v>1300.0</v>
      </c>
      <c r="G39" s="219">
        <v>1847.1</v>
      </c>
      <c r="H39" s="219">
        <v>2394.4</v>
      </c>
      <c r="I39" s="219">
        <v>2134.5</v>
      </c>
      <c r="J39" s="219">
        <v>2088.0</v>
      </c>
      <c r="K39" s="480">
        <v>1922.0</v>
      </c>
      <c r="L39" s="386">
        <v>1919.0</v>
      </c>
      <c r="M39" s="386">
        <v>1925.0</v>
      </c>
      <c r="N39" s="475">
        <v>1929.0</v>
      </c>
      <c r="O39" s="147"/>
    </row>
    <row r="40" ht="15.75" customHeight="1">
      <c r="A40" s="112" t="s">
        <v>34</v>
      </c>
      <c r="B40" s="353">
        <f>'Magazines (MS)'!B40</f>
        <v>40.54474708</v>
      </c>
      <c r="C40" s="353">
        <f>'Magazines (MS)'!C40</f>
        <v>74.56774194</v>
      </c>
      <c r="D40" s="353">
        <f>'Magazines (MS)'!D40</f>
        <v>66.73709629</v>
      </c>
      <c r="E40" s="353">
        <f>'Magazines (MS)'!E40</f>
        <v>47.28045886</v>
      </c>
      <c r="F40" s="353">
        <f>'Magazines (MS)'!F40</f>
        <v>43.12307692</v>
      </c>
      <c r="G40" s="353">
        <f>'Magazines (MS)'!G40</f>
        <v>32.35341887</v>
      </c>
      <c r="H40" s="353">
        <f>'Magazines (MS)'!H40</f>
        <v>26.724858</v>
      </c>
      <c r="I40" s="353">
        <f>'Magazines (MS)'!I40</f>
        <v>28.30592645</v>
      </c>
      <c r="J40" s="353">
        <f>'Magazines (MS)'!J40</f>
        <v>28.23132184</v>
      </c>
      <c r="K40" s="353">
        <f>'Magazines (MS)'!K40</f>
        <v>27.39854318</v>
      </c>
      <c r="L40" s="353">
        <f>'Magazines (MS)'!L40</f>
        <v>28.10168707</v>
      </c>
      <c r="M40" s="353">
        <f>'Magazines (MS)'!M40</f>
        <v>25.23116883</v>
      </c>
      <c r="N40" s="353">
        <f>'Magazines (MS)'!N40</f>
        <v>24.46397097</v>
      </c>
      <c r="O40" s="147"/>
    </row>
    <row r="41" ht="15.75" customHeight="1">
      <c r="A41" s="112" t="s">
        <v>38</v>
      </c>
      <c r="B41" s="353">
        <f>'Magazines (MS)'!B41</f>
        <v>529.8855563</v>
      </c>
      <c r="C41" s="353">
        <f>'Magazines (MS)'!C41</f>
        <v>2314.644412</v>
      </c>
      <c r="D41" s="353">
        <f>'Magazines (MS)'!D41</f>
        <v>1785.920067</v>
      </c>
      <c r="E41" s="353">
        <f>'Magazines (MS)'!E41</f>
        <v>782.1879853</v>
      </c>
      <c r="F41" s="353">
        <f>'Magazines (MS)'!F41</f>
        <v>733.8063905</v>
      </c>
      <c r="G41" s="353">
        <f>'Magazines (MS)'!G41</f>
        <v>386.5900541</v>
      </c>
      <c r="H41" s="353">
        <f>'Magazines (MS)'!H41</f>
        <v>265.0912569</v>
      </c>
      <c r="I41" s="353">
        <f>'Magazines (MS)'!I41</f>
        <v>291.8116232</v>
      </c>
      <c r="J41" s="353">
        <f>'Magazines (MS)'!J41</f>
        <v>284.3609714</v>
      </c>
      <c r="K41" s="353">
        <f>'Magazines (MS)'!K41</f>
        <v>263.0078748</v>
      </c>
      <c r="L41" s="353">
        <f>'Magazines (MS)'!L41</f>
        <v>279.3364921</v>
      </c>
      <c r="M41" s="353">
        <f>'Magazines (MS)'!M41</f>
        <v>223.6862717</v>
      </c>
      <c r="N41" s="353">
        <f>'Magazines (MS)'!N41</f>
        <v>200.8767067</v>
      </c>
      <c r="O41" s="147"/>
    </row>
    <row r="42" ht="15.75" customHeight="1">
      <c r="A42" s="1"/>
      <c r="B42" s="41"/>
      <c r="C42" s="41"/>
      <c r="D42" s="41"/>
      <c r="E42" s="41"/>
      <c r="F42" s="41"/>
      <c r="G42" s="41"/>
      <c r="H42" s="41"/>
      <c r="I42" s="41"/>
      <c r="J42" s="41"/>
      <c r="K42" s="41"/>
      <c r="L42" s="41"/>
      <c r="M42" s="79"/>
      <c r="N42" s="147"/>
      <c r="O42" s="147"/>
    </row>
    <row r="43" ht="15.75" customHeight="1">
      <c r="A43" s="2"/>
      <c r="B43" s="4" t="s">
        <v>66</v>
      </c>
      <c r="F43" s="79"/>
      <c r="G43" s="41"/>
      <c r="H43" s="41"/>
      <c r="I43" s="41"/>
      <c r="J43" s="41"/>
      <c r="K43" s="41"/>
      <c r="L43" s="41"/>
      <c r="M43" s="41"/>
      <c r="N43" s="41"/>
      <c r="O43" s="41"/>
    </row>
    <row r="44" ht="15.75" customHeight="1">
      <c r="A44" s="2"/>
      <c r="B44" s="373" t="s">
        <v>691</v>
      </c>
      <c r="O44" s="373"/>
    </row>
    <row r="45" ht="15.75" customHeight="1">
      <c r="A45" s="2"/>
      <c r="O45" s="373"/>
    </row>
    <row r="46" ht="15.75" customHeight="1">
      <c r="A46" s="2"/>
      <c r="O46" s="373"/>
    </row>
    <row r="47" ht="15.75" customHeight="1">
      <c r="A47" s="2"/>
      <c r="O47" s="373"/>
    </row>
    <row r="48" ht="15.75" customHeight="1">
      <c r="A48" s="2"/>
      <c r="O48" s="373"/>
    </row>
    <row r="49" ht="15.75" customHeight="1">
      <c r="A49" s="2"/>
      <c r="O49" s="373"/>
    </row>
    <row r="50" ht="15.75" customHeight="1">
      <c r="A50" s="2"/>
      <c r="O50" s="373"/>
    </row>
    <row r="51" ht="15.75" customHeight="1">
      <c r="A51" s="2"/>
      <c r="O51" s="373"/>
    </row>
    <row r="52" ht="15.75" customHeight="1">
      <c r="A52" s="2"/>
      <c r="O52" s="373"/>
    </row>
    <row r="53" ht="15.75" customHeight="1">
      <c r="A53" s="2"/>
      <c r="O53" s="373"/>
    </row>
    <row r="54" ht="15.75" customHeight="1">
      <c r="A54" s="2"/>
      <c r="O54" s="373"/>
    </row>
    <row r="55" ht="15.75" customHeight="1">
      <c r="A55" s="2"/>
      <c r="O55" s="373"/>
    </row>
    <row r="56" ht="15.75" customHeight="1">
      <c r="A56" s="2"/>
      <c r="O56" s="373"/>
    </row>
    <row r="57" ht="15.75" customHeight="1">
      <c r="A57" s="2"/>
      <c r="O57" s="373"/>
    </row>
    <row r="58" ht="15.75" customHeight="1">
      <c r="A58" s="2"/>
      <c r="O58" s="373"/>
    </row>
    <row r="59" ht="15.75" customHeight="1">
      <c r="A59" s="2"/>
      <c r="O59" s="373"/>
    </row>
    <row r="60" ht="15.75" customHeight="1">
      <c r="A60" s="2"/>
      <c r="O60" s="373"/>
    </row>
    <row r="61" ht="15.75" customHeight="1">
      <c r="A61" s="2"/>
      <c r="O61" s="373"/>
    </row>
    <row r="62" ht="15.75" customHeight="1">
      <c r="A62" s="2"/>
      <c r="O62" s="373"/>
    </row>
    <row r="63" ht="15.75" customHeight="1">
      <c r="A63" s="2"/>
      <c r="O63" s="373"/>
    </row>
    <row r="64" ht="15.75" customHeight="1">
      <c r="A64" s="2"/>
      <c r="O64" s="373"/>
    </row>
    <row r="65" ht="15.75" customHeight="1">
      <c r="A65" s="2"/>
      <c r="O65" s="373"/>
    </row>
    <row r="66" ht="15.75" customHeight="1">
      <c r="A66" s="2"/>
      <c r="O66" s="373"/>
    </row>
    <row r="67" ht="15.75" customHeight="1">
      <c r="A67" s="2"/>
      <c r="O67" s="373"/>
    </row>
    <row r="68" ht="15.75" customHeight="1">
      <c r="A68" s="2"/>
      <c r="O68" s="373"/>
    </row>
    <row r="69" ht="15.75" customHeight="1">
      <c r="A69" s="2"/>
      <c r="O69" s="373"/>
    </row>
  </sheetData>
  <mergeCells count="2">
    <mergeCell ref="B43:E43"/>
    <mergeCell ref="B44:N69"/>
  </mergeCells>
  <drawing r:id="rId2"/>
  <legacy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7.29" defaultRowHeight="15.0"/>
  <cols>
    <col customWidth="1" min="1" max="1" width="26.86"/>
    <col customWidth="1" min="2" max="6" width="10.71"/>
    <col customWidth="1" min="7" max="7" width="9.86"/>
    <col customWidth="1" min="8" max="15" width="10.71"/>
  </cols>
  <sheetData>
    <row r="1" ht="18.75" customHeight="1">
      <c r="A1" s="5"/>
      <c r="B1" s="205" t="s">
        <v>693</v>
      </c>
    </row>
    <row r="2" ht="15.75" customHeight="1">
      <c r="A2" s="7"/>
      <c r="B2" s="9">
        <v>1984.0</v>
      </c>
      <c r="C2" s="9">
        <v>1988.0</v>
      </c>
      <c r="D2" s="9">
        <v>1992.0</v>
      </c>
      <c r="E2" s="9">
        <v>1996.0</v>
      </c>
      <c r="F2" s="9">
        <v>2000.0</v>
      </c>
      <c r="G2" s="9">
        <v>2004.0</v>
      </c>
      <c r="H2" s="9">
        <v>2008.0</v>
      </c>
      <c r="I2" s="9">
        <v>2010.0</v>
      </c>
      <c r="J2" s="9">
        <v>2011.0</v>
      </c>
      <c r="K2" s="9">
        <v>2012.0</v>
      </c>
      <c r="L2" s="9">
        <v>2013.0</v>
      </c>
      <c r="M2" s="9">
        <v>2014.0</v>
      </c>
      <c r="N2" s="10">
        <v>2015.0</v>
      </c>
      <c r="O2" s="9"/>
    </row>
    <row r="3" ht="15.75" customHeight="1">
      <c r="A3" s="12" t="s">
        <v>7</v>
      </c>
      <c r="B3" s="119"/>
      <c r="C3" s="119"/>
      <c r="D3" s="119"/>
      <c r="E3" s="294">
        <f>('Magazines (RV)'!E3)/('Magazines (RV)'!E39)*100</f>
        <v>20.60917722</v>
      </c>
      <c r="F3" s="294">
        <f>('Magazines (RV)'!F3)/('Magazines (RV)'!F39)*100</f>
        <v>23.28461538</v>
      </c>
      <c r="G3" s="294">
        <f>('Magazines (RV)'!G3)/('Magazines (RV)'!G39)*100</f>
        <v>15.08310324</v>
      </c>
      <c r="H3" s="294">
        <f>('Magazines (RV)'!H3)/('Magazines (RV)'!H39)*100</f>
        <v>12.49582359</v>
      </c>
      <c r="I3" s="294">
        <f>('Magazines (RV)'!I3)/('Magazines (RV)'!I39)*100</f>
        <v>13.36097447</v>
      </c>
      <c r="J3" s="294">
        <f>('Magazines (RV)'!J3)/('Magazines (RV)'!J39)*100</f>
        <v>13.11637931</v>
      </c>
      <c r="K3" s="294">
        <f>('Magazines (RV)'!K3)/('Magazines (RV)'!K39)*100</f>
        <v>11.80020812</v>
      </c>
      <c r="L3" s="294">
        <f>('Magazines (RV)'!L3)/('Magazines (RV)'!L39)*100</f>
        <v>12.43147473</v>
      </c>
      <c r="M3" s="294">
        <f>('Magazines (RV)'!M3)/('Magazines (RV)'!M39)*100</f>
        <v>10.43636364</v>
      </c>
      <c r="N3" s="294">
        <f>('Magazines (RV)'!N3)/('Magazines (RV)'!N39)*100</f>
        <v>9.699844479</v>
      </c>
      <c r="O3" s="119"/>
    </row>
    <row r="4" ht="15.75" customHeight="1">
      <c r="A4" s="12" t="s">
        <v>657</v>
      </c>
      <c r="B4" s="294">
        <f>('Magazines (RV)'!B4)/('Magazines (RV)'!B39)*100</f>
        <v>16.32944228</v>
      </c>
      <c r="C4" s="294">
        <f>('Magazines (RV)'!C4)/('Magazines (RV)'!C39)*100</f>
        <v>43.56129032</v>
      </c>
      <c r="D4" s="294">
        <f>('Magazines (RV)'!D4)/('Magazines (RV)'!D39)*100</f>
        <v>36.74413925</v>
      </c>
      <c r="E4" s="119" t="s">
        <v>658</v>
      </c>
      <c r="F4" s="119"/>
      <c r="G4" s="119"/>
      <c r="H4" s="119"/>
      <c r="I4" s="119"/>
      <c r="J4" s="119"/>
      <c r="K4" s="119"/>
      <c r="L4" s="119"/>
      <c r="M4" s="119"/>
      <c r="N4" s="119"/>
      <c r="O4" s="119"/>
    </row>
    <row r="5" ht="15.75" customHeight="1">
      <c r="A5" s="12" t="s">
        <v>614</v>
      </c>
      <c r="B5" s="294">
        <f>('Magazines (RV)'!B5)/('Magazines (RV)'!B39)*100</f>
        <v>1.530479896</v>
      </c>
      <c r="C5" s="294">
        <f>('Magazines (RV)'!C5)/('Magazines (RV)'!C39)*100</f>
        <v>2.529032258</v>
      </c>
      <c r="D5" s="294">
        <f>('Magazines (RV)'!D5)/('Magazines (RV)'!D39)*100</f>
        <v>2.659439581</v>
      </c>
      <c r="E5" s="294">
        <f>('Magazines (RV)'!E5)/('Magazines (RV)'!E39)*100</f>
        <v>4.135620055</v>
      </c>
      <c r="F5" s="294">
        <f>('Magazines (RV)'!F5)/('Magazines (RV)'!F39)*100</f>
        <v>8.853846154</v>
      </c>
      <c r="G5" s="294">
        <f>('Magazines (RV)'!G5)/('Magazines (RV)'!G39)*100</f>
        <v>7.027231877</v>
      </c>
      <c r="H5" s="294">
        <f>('Magazines (RV)'!H5)/('Magazines (RV)'!H39)*100</f>
        <v>6.214500501</v>
      </c>
      <c r="I5" s="294">
        <f>('Magazines (RV)'!I5)/('Magazines (RV)'!I39)*100</f>
        <v>7.125790583</v>
      </c>
      <c r="J5" s="294">
        <f>('Magazines (RV)'!J5)/('Magazines (RV)'!J39)*100</f>
        <v>7.332375479</v>
      </c>
      <c r="K5" s="294">
        <f>('Magazines (RV)'!K5)/('Magazines (RV)'!K39)*100</f>
        <v>7.62226847</v>
      </c>
      <c r="L5" s="294">
        <f>('Magazines (RV)'!L5)/('Magazines (RV)'!L39)*100</f>
        <v>7.629895603</v>
      </c>
      <c r="M5" s="294">
        <f>('Magazines (RV)'!M5)/('Magazines (RV)'!M39)*100</f>
        <v>7.184415584</v>
      </c>
      <c r="N5" s="294">
        <f>('Magazines (RV)'!N5)/('Magazines (RV)'!N39)*100</f>
        <v>4.89372732</v>
      </c>
      <c r="O5" s="119"/>
    </row>
    <row r="6" ht="15.75" customHeight="1">
      <c r="A6" s="12" t="s">
        <v>659</v>
      </c>
      <c r="B6" s="294">
        <f>('Magazines (RV)'!B6)/('Magazines (RV)'!B39)*100</f>
        <v>13.22957198</v>
      </c>
      <c r="C6" s="294">
        <f>('Magazines (RV)'!C6)/('Magazines (RV)'!C39)*100</f>
        <v>16.30967742</v>
      </c>
      <c r="D6" s="294">
        <f>('Magazines (RV)'!D6)/('Magazines (RV)'!D39)*100</f>
        <v>17.76838716</v>
      </c>
      <c r="E6" s="294">
        <f>('Magazines (RV)'!E6)/('Magazines (RV)'!E39)*100</f>
        <v>13.89438291</v>
      </c>
      <c r="F6" s="119" t="s">
        <v>660</v>
      </c>
      <c r="G6" s="119"/>
      <c r="H6" s="119"/>
      <c r="I6" s="119"/>
      <c r="J6" s="119"/>
      <c r="K6" s="119"/>
      <c r="L6" s="119"/>
      <c r="M6" s="119"/>
      <c r="N6" s="119"/>
      <c r="O6" s="119"/>
    </row>
    <row r="7" ht="15.75" customHeight="1">
      <c r="A7" s="12" t="s">
        <v>661</v>
      </c>
      <c r="B7" s="294">
        <f>('Magazines (RV)'!B7)/('Magazines (RV)'!B39)*100</f>
        <v>1.738002594</v>
      </c>
      <c r="C7" s="294">
        <f>('Magazines (RV)'!C7)/('Magazines (RV)'!C39)*100</f>
        <v>2.167741935</v>
      </c>
      <c r="D7" s="294">
        <f>('Magazines (RV)'!D7)/('Magazines (RV)'!D39)*100</f>
        <v>2.112888621</v>
      </c>
      <c r="E7" s="294">
        <f>('Magazines (RV)'!E7)/('Magazines (RV)'!E39)*100</f>
        <v>5.587420886</v>
      </c>
      <c r="F7" s="294">
        <f>('Magazines (RV)'!F7)/('Magazines (RV)'!F39)*100</f>
        <v>5.553846154</v>
      </c>
      <c r="G7" s="294">
        <f>('Magazines (RV)'!G7)/('Magazines (RV)'!G39)*100</f>
        <v>6.539981593</v>
      </c>
      <c r="H7" s="294">
        <f>('Magazines (RV)'!H7)/('Magazines (RV)'!H39)*100</f>
        <v>4.731874374</v>
      </c>
      <c r="I7" s="294">
        <f>('Magazines (RV)'!I7)/('Magazines (RV)'!I39)*100</f>
        <v>4.305457953</v>
      </c>
      <c r="J7" s="294">
        <f>('Magazines (RV)'!J7)/('Magazines (RV)'!J39)*100</f>
        <v>4.401340996</v>
      </c>
      <c r="K7" s="294">
        <f>('Magazines (RV)'!K7)/('Magazines (RV)'!K39)*100</f>
        <v>4.46930281</v>
      </c>
      <c r="L7" s="294">
        <f>('Magazines (RV)'!L7)/('Magazines (RV)'!L39)*100</f>
        <v>4.502015537</v>
      </c>
      <c r="M7" s="294">
        <f>('Magazines (RV)'!M7)/('Magazines (RV)'!M39)*100</f>
        <v>4.358441558</v>
      </c>
      <c r="N7" s="294">
        <f>('Magazines (RV)'!N7)/('Magazines (RV)'!N39)*100</f>
        <v>4.349403836</v>
      </c>
      <c r="O7" s="119"/>
    </row>
    <row r="8" ht="15.75" customHeight="1">
      <c r="A8" s="12" t="s">
        <v>80</v>
      </c>
      <c r="B8" s="294">
        <f>('Magazines (RV)'!B8)/('Magazines (RV)'!B39)*100</f>
        <v>4.6692607</v>
      </c>
      <c r="C8" s="294">
        <f>('Magazines (RV)'!C8)/('Magazines (RV)'!C39)*100</f>
        <v>6.838709677</v>
      </c>
      <c r="D8" s="294">
        <f>('Magazines (RV)'!D8)/('Magazines (RV)'!D39)*100</f>
        <v>4.56786397</v>
      </c>
      <c r="E8" s="294">
        <f>('Magazines (RV)'!E8)/('Magazines (RV)'!E39)*100</f>
        <v>4.509493671</v>
      </c>
      <c r="F8" s="294">
        <f>('Magazines (RV)'!F8)/('Magazines (RV)'!F39)*100</f>
        <v>2.261538462</v>
      </c>
      <c r="G8" s="294">
        <f>('Magazines (RV)'!G8)/('Magazines (RV)'!G39)*100</f>
        <v>4.119971848</v>
      </c>
      <c r="H8" s="294">
        <f>('Magazines (RV)'!H8)/('Magazines (RV)'!H39)*100</f>
        <v>3.282659539</v>
      </c>
      <c r="I8" s="294">
        <f>('Magazines (RV)'!I8)/('Magazines (RV)'!I39)*100</f>
        <v>3.513703443</v>
      </c>
      <c r="J8" s="294">
        <f>('Magazines (RV)'!J8)/('Magazines (RV)'!J39)*100</f>
        <v>3.381226054</v>
      </c>
      <c r="K8" s="294">
        <f>('Magazines (RV)'!K8)/('Magazines (RV)'!K39)*100</f>
        <v>3.506763788</v>
      </c>
      <c r="L8" s="294">
        <f>('Magazines (RV)'!L8)/('Magazines (RV)'!L39)*100</f>
        <v>3.538301199</v>
      </c>
      <c r="M8" s="294">
        <f>('Magazines (RV)'!M8)/('Magazines (RV)'!M39)*100</f>
        <v>3.251948052</v>
      </c>
      <c r="N8" s="294">
        <f>('Magazines (RV)'!N8)/('Magazines (RV)'!N39)*100</f>
        <v>5.520995334</v>
      </c>
      <c r="O8" s="119"/>
    </row>
    <row r="9" ht="15.75" customHeight="1">
      <c r="A9" s="12" t="s">
        <v>662</v>
      </c>
      <c r="B9" s="294">
        <f>('Magazines (RV)'!B9)/('Magazines (RV)'!B39)*100</f>
        <v>6.316472114</v>
      </c>
      <c r="C9" s="294">
        <f>('Magazines (RV)'!C9)/('Magazines (RV)'!C39)*100</f>
        <v>7.858064516</v>
      </c>
      <c r="D9" s="294">
        <f>('Magazines (RV)'!D9)/('Magazines (RV)'!D39)*100</f>
        <v>7.656705906</v>
      </c>
      <c r="E9" s="294">
        <f>('Magazines (RV)'!E9)/('Magazines (RV)'!E39)*100</f>
        <v>7.189477848</v>
      </c>
      <c r="F9" s="294">
        <f>('Magazines (RV)'!F9)/('Magazines (RV)'!F39)*100</f>
        <v>5.430769231</v>
      </c>
      <c r="G9" s="294">
        <f>('Magazines (RV)'!G9)/('Magazines (RV)'!G39)*100</f>
        <v>3.70310216</v>
      </c>
      <c r="H9" s="294">
        <f>('Magazines (RV)'!H9)/('Magazines (RV)'!H39)*100</f>
        <v>2.806548613</v>
      </c>
      <c r="I9" s="294">
        <f>('Magazines (RV)'!I9)/('Magazines (RV)'!I39)*100</f>
        <v>2.431482783</v>
      </c>
      <c r="J9" s="294">
        <f>('Magazines (RV)'!J9)/('Magazines (RV)'!J39)*100</f>
        <v>2.399425287</v>
      </c>
      <c r="K9" s="294">
        <f>('Magazines (RV)'!K9)/('Magazines (RV)'!K39)*100</f>
        <v>2.533818939</v>
      </c>
      <c r="L9" s="294">
        <f>('Magazines (RV)'!L9)/('Magazines (RV)'!L39)*100</f>
        <v>2.537780094</v>
      </c>
      <c r="M9" s="294">
        <f>('Magazines (RV)'!M9)/('Magazines (RV)'!M39)*100</f>
        <v>2.52987013</v>
      </c>
      <c r="N9" s="294">
        <f>('Magazines (RV)'!N9)/('Magazines (RV)'!N39)*100</f>
        <v>2.524624158</v>
      </c>
      <c r="O9" s="119"/>
    </row>
    <row r="10" ht="15.75" customHeight="1">
      <c r="A10" s="12" t="s">
        <v>663</v>
      </c>
      <c r="B10" s="294">
        <f>('Magazines (RV)'!B10)/('Magazines (RV)'!B39)*100</f>
        <v>1.7769131</v>
      </c>
      <c r="C10" s="294">
        <f>('Magazines (RV)'!C10)/('Magazines (RV)'!C39)*100</f>
        <v>2.051612903</v>
      </c>
      <c r="D10" s="294">
        <f>('Magazines (RV)'!D10)/('Magazines (RV)'!D39)*100</f>
        <v>1.891538384</v>
      </c>
      <c r="E10" s="294">
        <f>('Magazines (RV)'!E10)/('Magazines (RV)'!E39)*100</f>
        <v>2.136075949</v>
      </c>
      <c r="F10" s="294">
        <f>('Magazines (RV)'!F10)/('Magazines (RV)'!F39)*100</f>
        <v>2.353846154</v>
      </c>
      <c r="G10" s="294">
        <f>('Magazines (RV)'!G10)/('Magazines (RV)'!G39)*100</f>
        <v>2.143901251</v>
      </c>
      <c r="H10" s="294">
        <f>('Magazines (RV)'!H10)/('Magazines (RV)'!H39)*100</f>
        <v>2.384731039</v>
      </c>
      <c r="I10" s="294">
        <f>('Magazines (RV)'!I10)/('Magazines (RV)'!I39)*100</f>
        <v>2.12227688</v>
      </c>
      <c r="J10" s="294">
        <f>('Magazines (RV)'!J10)/('Magazines (RV)'!J39)*100</f>
        <v>2.049808429</v>
      </c>
      <c r="K10" s="294">
        <f>('Magazines (RV)'!K10)/('Magazines (RV)'!K39)*100</f>
        <v>2.37773153</v>
      </c>
      <c r="L10" s="294">
        <f>('Magazines (RV)'!L10)/('Magazines (RV)'!L39)*100</f>
        <v>2.395135158</v>
      </c>
      <c r="M10" s="294">
        <f>('Magazines (RV)'!M10)/('Magazines (RV)'!M39)*100</f>
        <v>2.387669801</v>
      </c>
      <c r="N10" s="294">
        <f>('Magazines (RV)'!N10)/('Magazines (RV)'!N39)*100</f>
        <v>2.382718698</v>
      </c>
      <c r="O10" s="119"/>
    </row>
    <row r="11" ht="15.75" customHeight="1">
      <c r="A11" s="12" t="s">
        <v>664</v>
      </c>
      <c r="B11" s="294">
        <f>('Magazines (RV)'!B11)/('Magazines (RV)'!B39)*100</f>
        <v>1.712062257</v>
      </c>
      <c r="C11" s="294">
        <f>('Magazines (RV)'!C11)/('Magazines (RV)'!C39)*100</f>
        <v>2</v>
      </c>
      <c r="D11" s="294">
        <f>('Magazines (RV)'!D11)/('Magazines (RV)'!D39)*100</f>
        <v>1.841231512</v>
      </c>
      <c r="E11" s="294">
        <f>('Magazines (RV)'!E11)/('Magazines (RV)'!E39)*100</f>
        <v>2.096518987</v>
      </c>
      <c r="F11" s="294">
        <f>('Magazines (RV)'!F11)/('Magazines (RV)'!F39)*100</f>
        <v>2.992307692</v>
      </c>
      <c r="G11" s="294">
        <f>('Magazines (RV)'!G11)/('Magazines (RV)'!G39)*100</f>
        <v>3.064262899</v>
      </c>
      <c r="H11" s="294">
        <f>('Magazines (RV)'!H11)/('Magazines (RV)'!H39)*100</f>
        <v>2.585198797</v>
      </c>
      <c r="I11" s="294">
        <f>('Magazines (RV)'!I11)/('Magazines (RV)'!I39)*100</f>
        <v>2.362907214</v>
      </c>
      <c r="J11" s="294">
        <f>('Magazines (RV)'!J11)/('Magazines (RV)'!J39)*100</f>
        <v>2.078940294</v>
      </c>
      <c r="K11" s="294">
        <f>('Magazines (RV)'!K11)/('Magazines (RV)'!K39)*100</f>
        <v>2.290652437</v>
      </c>
      <c r="L11" s="294">
        <f>('Magazines (RV)'!L11)/('Magazines (RV)'!L39)*100</f>
        <v>2.306038226</v>
      </c>
      <c r="M11" s="294">
        <f>('Magazines (RV)'!M11)/('Magazines (RV)'!M39)*100</f>
        <v>2.298850575</v>
      </c>
      <c r="N11" s="294">
        <f>('Magazines (RV)'!N11)/('Magazines (RV)'!N39)*100</f>
        <v>2.294083648</v>
      </c>
      <c r="O11" s="119"/>
    </row>
    <row r="12" ht="15.75" customHeight="1">
      <c r="A12" s="12" t="s">
        <v>665</v>
      </c>
      <c r="B12" s="294">
        <f>('Magazines (RV)'!B12)/('Magazines (RV)'!B39)*100</f>
        <v>0.7522697795</v>
      </c>
      <c r="C12" s="294">
        <f>('Magazines (RV)'!C12)/('Magazines (RV)'!C39)*100</f>
        <v>0.9290322581</v>
      </c>
      <c r="D12" s="294">
        <f>('Magazines (RV)'!D12)/('Magazines (RV)'!D39)*100</f>
        <v>0.9155850689</v>
      </c>
      <c r="E12" s="294">
        <f>('Magazines (RV)'!E12)/('Magazines (RV)'!E39)*100</f>
        <v>2.116297468</v>
      </c>
      <c r="F12" s="294">
        <f>('Magazines (RV)'!F12)/('Magazines (RV)'!F39)*100</f>
        <v>1.715384615</v>
      </c>
      <c r="G12" s="294">
        <f>('Magazines (RV)'!G12)/('Magazines (RV)'!G39)*100</f>
        <v>1.250609063</v>
      </c>
      <c r="H12" s="294">
        <f>('Magazines (RV)'!H12)/('Magazines (RV)'!H39)*100</f>
        <v>1.190277314</v>
      </c>
      <c r="I12" s="294">
        <f>('Magazines (RV)'!I12)/('Magazines (RV)'!I39)*100</f>
        <v>1.396111502</v>
      </c>
      <c r="J12" s="294">
        <f>('Magazines (RV)'!J12)/('Magazines (RV)'!J39)*100</f>
        <v>1.537356322</v>
      </c>
      <c r="K12" s="294">
        <f>('Magazines (RV)'!K12)/('Magazines (RV)'!K39)*100</f>
        <v>1.670135276</v>
      </c>
      <c r="L12" s="294">
        <f>('Magazines (RV)'!L12)/('Magazines (RV)'!L39)*100</f>
        <v>1.682359706</v>
      </c>
      <c r="M12" s="294">
        <f>('Magazines (RV)'!M12)/('Magazines (RV)'!M39)*100</f>
        <v>1.677115987</v>
      </c>
      <c r="N12" s="294">
        <f>('Magazines (RV)'!N12)/('Magazines (RV)'!N39)*100</f>
        <v>1.673638297</v>
      </c>
      <c r="O12" s="119"/>
    </row>
    <row r="13" ht="15.75" customHeight="1">
      <c r="A13" s="12" t="s">
        <v>666</v>
      </c>
      <c r="B13" s="294">
        <f>('Magazines (RV)'!B13)/('Magazines (RV)'!B39)*100</f>
        <v>3.242542153</v>
      </c>
      <c r="C13" s="294">
        <f>('Magazines (RV)'!C13)/('Magazines (RV)'!C39)*100</f>
        <v>4.025806452</v>
      </c>
      <c r="D13" s="294">
        <f>('Magazines (RV)'!D13)/('Magazines (RV)'!D39)*100</f>
        <v>3.92393601</v>
      </c>
      <c r="E13" s="294">
        <f>('Magazines (RV)'!E13)/('Magazines (RV)'!E39)*100</f>
        <v>4.479825949</v>
      </c>
      <c r="F13" s="294">
        <f>('Magazines (RV)'!F13)/('Magazines (RV)'!F39)*100</f>
        <v>4.015384615</v>
      </c>
      <c r="G13" s="294">
        <f>('Magazines (RV)'!G13)/('Magazines (RV)'!G39)*100</f>
        <v>2.782740512</v>
      </c>
      <c r="H13" s="294">
        <f>('Magazines (RV)'!H13)/('Magazines (RV)'!H39)*100</f>
        <v>2.113264283</v>
      </c>
      <c r="I13" s="294">
        <f>('Magazines (RV)'!I13)/('Magazines (RV)'!I39)*100</f>
        <v>1.724057156</v>
      </c>
      <c r="J13" s="294">
        <f>('Magazines (RV)'!J13)/('Magazines (RV)'!J39)*100</f>
        <v>1.475095785</v>
      </c>
      <c r="K13" s="294">
        <f>('Magazines (RV)'!K13)/('Magazines (RV)'!K39)*100</f>
        <v>1.602497399</v>
      </c>
      <c r="L13" s="294">
        <f>('Magazines (RV)'!L13)/('Magazines (RV)'!L39)*100</f>
        <v>1.614226758</v>
      </c>
      <c r="M13" s="294">
        <f>('Magazines (RV)'!M13)/('Magazines (RV)'!M39)*100</f>
        <v>1.609195402</v>
      </c>
      <c r="N13" s="294">
        <f>('Magazines (RV)'!N13)/('Magazines (RV)'!N39)*100</f>
        <v>1.605858553</v>
      </c>
      <c r="O13" s="119"/>
    </row>
    <row r="14" ht="15.75" customHeight="1">
      <c r="A14" s="12" t="s">
        <v>667</v>
      </c>
      <c r="B14" s="294"/>
      <c r="C14" s="294"/>
      <c r="D14" s="294"/>
      <c r="E14" s="294">
        <f>('Magazines (RV)'!E14)/('Magazines (RV)'!E39)*100</f>
        <v>0.4746835443</v>
      </c>
      <c r="F14" s="294">
        <f>('Magazines (RV)'!F14)/('Magazines (RV)'!F39)*100</f>
        <v>1.176923077</v>
      </c>
      <c r="G14" s="294">
        <f>('Magazines (RV)'!G14)/('Magazines (RV)'!G39)*100</f>
        <v>1.142331222</v>
      </c>
      <c r="H14" s="294">
        <f>('Magazines (RV)'!H14)/('Magazines (RV)'!H39)*100</f>
        <v>1.453391246</v>
      </c>
      <c r="I14" s="294">
        <f>('Magazines (RV)'!I14)/('Magazines (RV)'!I39)*100</f>
        <v>1.485125322</v>
      </c>
      <c r="J14" s="294">
        <f>('Magazines (RV)'!J14)/('Magazines (RV)'!J39)*100</f>
        <v>1.336206897</v>
      </c>
      <c r="K14" s="294">
        <f>('Magazines (RV)'!K14)/('Magazines (RV)'!K39)*100</f>
        <v>1.493236212</v>
      </c>
      <c r="L14" s="294">
        <f>('Magazines (RV)'!L14)/('Magazines (RV)'!L39)*100</f>
        <v>1.504165843</v>
      </c>
      <c r="M14" s="294">
        <f>('Magazines (RV)'!M14)/('Magazines (RV)'!M39)*100</f>
        <v>1.499477534</v>
      </c>
      <c r="N14" s="294">
        <f>('Magazines (RV)'!N14)/('Magazines (RV)'!N39)*100</f>
        <v>1.496368197</v>
      </c>
      <c r="O14" s="119"/>
    </row>
    <row r="15" ht="15.75" customHeight="1">
      <c r="A15" s="12" t="s">
        <v>668</v>
      </c>
      <c r="B15" s="294">
        <f>('Magazines (RV)'!B15)/('Magazines (RV)'!B39)*100</f>
        <v>1.595330739</v>
      </c>
      <c r="C15" s="294">
        <f>('Magazines (RV)'!C15)/('Magazines (RV)'!C39)*100</f>
        <v>1.987096774</v>
      </c>
      <c r="D15" s="294">
        <f>('Magazines (RV)'!D15)/('Magazines (RV)'!D39)*100</f>
        <v>1.931783882</v>
      </c>
      <c r="E15" s="294">
        <f>('Magazines (RV)'!E15)/('Magazines (RV)'!E39)*100</f>
        <v>2.254746835</v>
      </c>
      <c r="F15" s="294">
        <f>('Magazines (RV)'!F15)/('Magazines (RV)'!F39)*100</f>
        <v>2.207692308</v>
      </c>
      <c r="G15" s="294">
        <f>('Magazines (RV)'!G15)/('Magazines (RV)'!G39)*100</f>
        <v>1.862378864</v>
      </c>
      <c r="H15" s="294">
        <f>('Magazines (RV)'!H15)/('Magazines (RV)'!H39)*100</f>
        <v>1.674741062</v>
      </c>
      <c r="I15" s="294">
        <f>('Magazines (RV)'!I15)/('Magazines (RV)'!I39)*100</f>
        <v>1.530736337</v>
      </c>
      <c r="J15" s="294">
        <f>('Magazines (RV)'!J15)/('Magazines (RV)'!J39)*100</f>
        <v>1.346777153</v>
      </c>
      <c r="K15" s="294">
        <f>('Magazines (RV)'!K15)/('Magazines (RV)'!K39)*100</f>
        <v>1.483928315</v>
      </c>
      <c r="L15" s="294">
        <f>('Magazines (RV)'!L15)/('Magazines (RV)'!L39)*100</f>
        <v>1.493683851</v>
      </c>
      <c r="M15" s="294">
        <f>('Magazines (RV)'!M15)/('Magazines (RV)'!M39)*100</f>
        <v>1.489028213</v>
      </c>
      <c r="N15" s="294">
        <f>('Magazines (RV)'!N15)/('Magazines (RV)'!N39)*100</f>
        <v>1.485940545</v>
      </c>
      <c r="O15" s="119"/>
    </row>
    <row r="16" ht="15.75" customHeight="1">
      <c r="A16" s="12" t="s">
        <v>670</v>
      </c>
      <c r="B16" s="294">
        <f>('Magazines (RV)'!B16)/('Magazines (RV)'!B39)*100</f>
        <v>0.9857328145</v>
      </c>
      <c r="C16" s="294">
        <f>('Magazines (RV)'!C16)/('Magazines (RV)'!C39)*100</f>
        <v>1.225806452</v>
      </c>
      <c r="D16" s="294">
        <f>('Magazines (RV)'!D16)/('Magazines (RV)'!D39)*100</f>
        <v>1.197303552</v>
      </c>
      <c r="E16" s="294">
        <f>('Magazines (RV)'!E16)/('Magazines (RV)'!E39)*100</f>
        <v>1.740506329</v>
      </c>
      <c r="F16" s="294">
        <f>('Magazines (RV)'!F16)/('Magazines (RV)'!F39)*100</f>
        <v>1.884615385</v>
      </c>
      <c r="G16" s="294">
        <f>('Magazines (RV)'!G16)/('Magazines (RV)'!G39)*100</f>
        <v>1.699962103</v>
      </c>
      <c r="H16" s="294">
        <f>('Magazines (RV)'!H16)/('Magazines (RV)'!H39)*100</f>
        <v>1.482626128</v>
      </c>
      <c r="I16" s="294">
        <f>('Magazines (RV)'!I16)/('Magazines (RV)'!I39)*100</f>
        <v>1.355140648</v>
      </c>
      <c r="J16" s="294">
        <f>('Magazines (RV)'!J16)/('Magazines (RV)'!J39)*100</f>
        <v>1.192284013</v>
      </c>
      <c r="K16" s="294">
        <f>('Magazines (RV)'!K16)/('Magazines (RV)'!K39)*100</f>
        <v>1.313702125</v>
      </c>
      <c r="L16" s="294">
        <f>('Magazines (RV)'!L16)/('Magazines (RV)'!L39)*100</f>
        <v>1.320730984</v>
      </c>
      <c r="M16" s="294">
        <f>('Magazines (RV)'!M16)/('Magazines (RV)'!M39)*100</f>
        <v>1.31661442</v>
      </c>
      <c r="N16" s="294">
        <f>('Magazines (RV)'!N16)/('Magazines (RV)'!N39)*100</f>
        <v>1.313884271</v>
      </c>
      <c r="O16" s="119"/>
    </row>
    <row r="17" ht="15.75" customHeight="1">
      <c r="A17" s="12" t="s">
        <v>671</v>
      </c>
      <c r="B17" s="294">
        <f>('Magazines (RV)'!B17)/('Magazines (RV)'!B39)*100</f>
        <v>0.2075226978</v>
      </c>
      <c r="C17" s="294">
        <f>('Magazines (RV)'!C17)/('Magazines (RV)'!C39)*100</f>
        <v>0.2580645161</v>
      </c>
      <c r="D17" s="294">
        <f>('Magazines (RV)'!D17)/('Magazines (RV)'!D39)*100</f>
        <v>0.2515343596</v>
      </c>
      <c r="E17" s="294">
        <f>('Magazines (RV)'!E17)/('Magazines (RV)'!E39)*100</f>
        <v>1.186708861</v>
      </c>
      <c r="F17" s="294">
        <f>('Magazines (RV)'!F17)/('Magazines (RV)'!F39)*100</f>
        <v>1.153846154</v>
      </c>
      <c r="G17" s="294">
        <f>('Magazines (RV)'!G17)/('Magazines (RV)'!G39)*100</f>
        <v>0.9690866764</v>
      </c>
      <c r="H17" s="294">
        <f>('Magazines (RV)'!H17)/('Magazines (RV)'!H39)*100</f>
        <v>0.9731039091</v>
      </c>
      <c r="I17" s="294">
        <f>('Magazines (RV)'!I17)/('Magazines (RV)'!I39)*100</f>
        <v>1.278988053</v>
      </c>
      <c r="J17" s="294">
        <f>('Magazines (RV)'!J17)/('Magazines (RV)'!J39)*100</f>
        <v>1.187739464</v>
      </c>
      <c r="K17" s="294">
        <f>('Magazines (RV)'!K17)/('Magazines (RV)'!K39)*100</f>
        <v>1.290322581</v>
      </c>
      <c r="L17" s="294">
        <f>('Magazines (RV)'!L17)/('Magazines (RV)'!L39)*100</f>
        <v>1.299767</v>
      </c>
      <c r="M17" s="294">
        <f>('Magazines (RV)'!M17)/('Magazines (RV)'!M39)*100</f>
        <v>1.295715778</v>
      </c>
      <c r="N17" s="294">
        <f>('Magazines (RV)'!N17)/('Magazines (RV)'!N39)*100</f>
        <v>1.293028965</v>
      </c>
      <c r="O17" s="119"/>
    </row>
    <row r="18" ht="15.75" customHeight="1">
      <c r="A18" s="12" t="s">
        <v>672</v>
      </c>
      <c r="B18" s="294">
        <f>('Magazines (RV)'!B18)/('Magazines (RV)'!B39)*100</f>
        <v>0.5836575875</v>
      </c>
      <c r="C18" s="294">
        <f>('Magazines (RV)'!C18)/('Magazines (RV)'!C39)*100</f>
        <v>0.7225806452</v>
      </c>
      <c r="D18" s="294">
        <f>('Magazines (RV)'!D18)/('Magazines (RV)'!D39)*100</f>
        <v>0.7042962069</v>
      </c>
      <c r="E18" s="294">
        <f>('Magazines (RV)'!E18)/('Magazines (RV)'!E39)*100</f>
        <v>0.8603639241</v>
      </c>
      <c r="F18" s="294">
        <f>('Magazines (RV)'!F18)/('Magazines (RV)'!F39)*100</f>
        <v>1.253846154</v>
      </c>
      <c r="G18" s="294">
        <f>('Magazines (RV)'!G18)/('Magazines (RV)'!G39)*100</f>
        <v>1.288506307</v>
      </c>
      <c r="H18" s="294">
        <f>('Magazines (RV)'!H18)/('Magazines (RV)'!H39)*100</f>
        <v>0.9689274975</v>
      </c>
      <c r="I18" s="294">
        <f>('Magazines (RV)'!I18)/('Magazines (RV)'!I39)*100</f>
        <v>0.7730147576</v>
      </c>
      <c r="J18" s="294">
        <f>('Magazines (RV)'!J18)/('Magazines (RV)'!J39)*100</f>
        <v>0.8237547893</v>
      </c>
      <c r="K18" s="294">
        <f>('Magazines (RV)'!K18)/('Magazines (RV)'!K39)*100</f>
        <v>0.8584807492</v>
      </c>
      <c r="L18" s="294">
        <f>('Magazines (RV)'!L18)/('Magazines (RV)'!L39)*100</f>
        <v>0.8647643349</v>
      </c>
      <c r="M18" s="294">
        <f>('Magazines (RV)'!M18)/('Magazines (RV)'!M39)*100</f>
        <v>0.8620689655</v>
      </c>
      <c r="N18" s="294">
        <f>('Magazines (RV)'!N18)/('Magazines (RV)'!N39)*100</f>
        <v>0.8602813679</v>
      </c>
      <c r="O18" s="119"/>
    </row>
    <row r="19" ht="15.75" customHeight="1">
      <c r="A19" s="12" t="s">
        <v>673</v>
      </c>
      <c r="B19" s="119"/>
      <c r="C19" s="119"/>
      <c r="D19" s="119"/>
      <c r="E19" s="119"/>
      <c r="F19" s="119"/>
      <c r="G19" s="294">
        <f>('Magazines (RV)'!G19)/('Magazines (RV)'!G39)*100</f>
        <v>0.5359753127</v>
      </c>
      <c r="H19" s="294">
        <f>('Magazines (RV)'!H19)/('Magazines (RV)'!H39)*100</f>
        <v>0.4886401604</v>
      </c>
      <c r="I19" s="294">
        <f>('Magazines (RV)'!I19)/('Magazines (RV)'!I39)*100</f>
        <v>0.5809323026</v>
      </c>
      <c r="J19" s="294">
        <f>('Magazines (RV)'!J19)/('Magazines (RV)'!J39)*100</f>
        <v>0.5795019157</v>
      </c>
      <c r="K19" s="294">
        <f>('Magazines (RV)'!K19)/('Magazines (RV)'!K39)*100</f>
        <v>0.6295525494</v>
      </c>
      <c r="L19" s="294">
        <f>('Magazines (RV)'!L19)/('Magazines (RV)'!L39)*100</f>
        <v>0.6341605122</v>
      </c>
      <c r="M19" s="294">
        <f>('Magazines (RV)'!M19)/('Magazines (RV)'!M39)*100</f>
        <v>0.632183908</v>
      </c>
      <c r="N19" s="294">
        <f>('Magazines (RV)'!N19)/('Magazines (RV)'!N39)*100</f>
        <v>0.6308730031</v>
      </c>
      <c r="O19" s="119"/>
    </row>
    <row r="20" ht="15.75" customHeight="1">
      <c r="A20" s="12" t="s">
        <v>674</v>
      </c>
      <c r="B20" s="294">
        <f>('Magazines (RV)'!B20)/('Magazines (RV)'!B39)*100</f>
        <v>0.2853437095</v>
      </c>
      <c r="C20" s="294">
        <f>('Magazines (RV)'!C20)/('Magazines (RV)'!C39)*100</f>
        <v>0.3483870968</v>
      </c>
      <c r="D20" s="294">
        <f>('Magazines (RV)'!D20)/('Magazines (RV)'!D39)*100</f>
        <v>0.342086729</v>
      </c>
      <c r="E20" s="294">
        <f>('Magazines (RV)'!E20)/('Magazines (RV)'!E39)*100</f>
        <v>0.2373417722</v>
      </c>
      <c r="F20" s="294">
        <f>('Magazines (RV)'!F20)/('Magazines (RV)'!F39)*100</f>
        <v>1.230769231</v>
      </c>
      <c r="G20" s="294">
        <f>('Magazines (RV)'!G20)/('Magazines (RV)'!G39)*100</f>
        <v>0.9041199718</v>
      </c>
      <c r="H20" s="294">
        <f>('Magazines (RV)'!H20)/('Magazines (RV)'!H39)*100</f>
        <v>0.6807550952</v>
      </c>
      <c r="I20" s="294">
        <f>('Magazines (RV)'!I20)/('Magazines (RV)'!I39)*100</f>
        <v>0.6222195087</v>
      </c>
      <c r="J20" s="294">
        <f>('Magazines (RV)'!J20)/('Magazines (RV)'!J39)*100</f>
        <v>0.5474430822</v>
      </c>
      <c r="K20" s="294">
        <f>('Magazines (RV)'!K20)/('Magazines (RV)'!K39)*100</f>
        <v>0.6031928065</v>
      </c>
      <c r="L20" s="294">
        <f>('Magazines (RV)'!L20)/('Magazines (RV)'!L39)*100</f>
        <v>0.6079555324</v>
      </c>
      <c r="M20" s="294">
        <f>('Magazines (RV)'!M20)/('Magazines (RV)'!M39)*100</f>
        <v>0.6060606061</v>
      </c>
      <c r="N20" s="294">
        <f>('Magazines (RV)'!N20)/('Magazines (RV)'!N39)*100</f>
        <v>0.6048038707</v>
      </c>
      <c r="O20" s="119"/>
    </row>
    <row r="21" ht="15.75" customHeight="1">
      <c r="A21" s="12" t="s">
        <v>675</v>
      </c>
      <c r="B21" s="119"/>
      <c r="C21" s="119"/>
      <c r="D21" s="119"/>
      <c r="E21" s="119"/>
      <c r="F21" s="119"/>
      <c r="G21" s="294">
        <f>('Magazines (RV)'!G21)/('Magazines (RV)'!G39)*100</f>
        <v>0.3573168751</v>
      </c>
      <c r="H21" s="294">
        <f>('Magazines (RV)'!H21)/('Magazines (RV)'!H39)*100</f>
        <v>0.5136986301</v>
      </c>
      <c r="I21" s="294">
        <f>('Magazines (RV)'!I21)/('Magazines (RV)'!I39)*100</f>
        <v>0.557507613</v>
      </c>
      <c r="J21" s="294">
        <f>('Magazines (RV)'!J21)/('Magazines (RV)'!J39)*100</f>
        <v>0.5363984674</v>
      </c>
      <c r="K21" s="294">
        <f>('Magazines (RV)'!K21)/('Magazines (RV)'!K39)*100</f>
        <v>0.5827263267</v>
      </c>
      <c r="L21" s="294">
        <f>('Magazines (RV)'!L21)/('Magazines (RV)'!L39)*100</f>
        <v>0.5869915485</v>
      </c>
      <c r="M21" s="294">
        <f>('Magazines (RV)'!M21)/('Magazines (RV)'!M39)*100</f>
        <v>0.5851619645</v>
      </c>
      <c r="N21" s="294">
        <f>('Magazines (RV)'!N21)/('Magazines (RV)'!N39)*100</f>
        <v>0.5839485649</v>
      </c>
      <c r="O21" s="119"/>
    </row>
    <row r="22" ht="15.75" customHeight="1">
      <c r="A22" s="12" t="s">
        <v>676</v>
      </c>
      <c r="B22" s="119"/>
      <c r="C22" s="119"/>
      <c r="D22" s="119"/>
      <c r="E22" s="119"/>
      <c r="F22" s="119"/>
      <c r="G22" s="294">
        <f>('Magazines (RV)'!G22)/('Magazines (RV)'!G39)*100</f>
        <v>0.5034919604</v>
      </c>
      <c r="H22" s="294">
        <f>('Magazines (RV)'!H22)/('Magazines (RV)'!H39)*100</f>
        <v>0.4468760441</v>
      </c>
      <c r="I22" s="294">
        <f>('Magazines (RV)'!I22)/('Magazines (RV)'!I39)*100</f>
        <v>0.4591239166</v>
      </c>
      <c r="J22" s="294">
        <f>('Magazines (RV)'!J22)/('Magazines (RV)'!J39)*100</f>
        <v>0.4599616858</v>
      </c>
      <c r="K22" s="294">
        <f>('Magazines (RV)'!K22)/('Magazines (RV)'!K39)*100</f>
        <v>0.4896940687</v>
      </c>
      <c r="L22" s="294">
        <f>('Magazines (RV)'!L22)/('Magazines (RV)'!L39)*100</f>
        <v>0.4926536211</v>
      </c>
      <c r="M22" s="294">
        <f>('Magazines (RV)'!M22)/('Magazines (RV)'!M39)*100</f>
        <v>0.4911180773</v>
      </c>
      <c r="N22" s="294">
        <f>('Magazines (RV)'!N22)/('Magazines (RV)'!N39)*100</f>
        <v>0.4900996884</v>
      </c>
      <c r="O22" s="119"/>
    </row>
    <row r="23" ht="15.75" customHeight="1">
      <c r="A23" s="12" t="s">
        <v>677</v>
      </c>
      <c r="B23" s="119"/>
      <c r="C23" s="119"/>
      <c r="D23" s="119"/>
      <c r="E23" s="119"/>
      <c r="F23" s="119"/>
      <c r="G23" s="294">
        <f>('Magazines (RV)'!G23)/('Magazines (RV)'!G39)*100</f>
        <v>0.3031779546</v>
      </c>
      <c r="H23" s="294">
        <f>('Magazines (RV)'!H23)/('Magazines (RV)'!H39)*100</f>
        <v>0.2631139325</v>
      </c>
      <c r="I23" s="294">
        <f>('Magazines (RV)'!I23)/('Magazines (RV)'!I39)*100</f>
        <v>0.3888498477</v>
      </c>
      <c r="J23" s="294">
        <f>('Magazines (RV)'!J23)/('Magazines (RV)'!J39)*100</f>
        <v>0.4358237548</v>
      </c>
      <c r="K23" s="294">
        <f>('Magazines (RV)'!K23)/('Magazines (RV)'!K39)*100</f>
        <v>0.4734651405</v>
      </c>
      <c r="L23" s="294">
        <f>('Magazines (RV)'!L23)/('Magazines (RV)'!L39)*100</f>
        <v>0.4769306332</v>
      </c>
      <c r="M23" s="294">
        <f>('Magazines (RV)'!M23)/('Magazines (RV)'!M39)*100</f>
        <v>0.4754440961</v>
      </c>
      <c r="N23" s="294">
        <f>('Magazines (RV)'!N23)/('Magazines (RV)'!N39)*100</f>
        <v>0.4744582089</v>
      </c>
      <c r="O23" s="119"/>
    </row>
    <row r="24" ht="15.75" customHeight="1">
      <c r="A24" s="12" t="s">
        <v>182</v>
      </c>
      <c r="B24" s="119"/>
      <c r="C24" s="119"/>
      <c r="D24" s="119"/>
      <c r="E24" s="119"/>
      <c r="F24" s="119"/>
      <c r="G24" s="294">
        <f>('Magazines (RV)'!G24)/('Magazines (RV)'!G39)*100</f>
        <v>0.4060419035</v>
      </c>
      <c r="H24" s="294">
        <f>('Magazines (RV)'!H24)/('Magazines (RV)'!H39)*100</f>
        <v>0.3215836953</v>
      </c>
      <c r="I24" s="294">
        <f>('Magazines (RV)'!I24)/('Magazines (RV)'!I39)*100</f>
        <v>0.3420004685</v>
      </c>
      <c r="J24" s="294">
        <f>('Magazines (RV)'!J24)/('Magazines (RV)'!J39)*100</f>
        <v>0.3208812261</v>
      </c>
      <c r="K24" s="294">
        <f>('Magazines (RV)'!K24)/('Magazines (RV)'!K39)*100</f>
        <v>0.3485952133</v>
      </c>
      <c r="L24" s="294">
        <f>('Magazines (RV)'!L24)/('Magazines (RV)'!L39)*100</f>
        <v>0.3511467299</v>
      </c>
      <c r="M24" s="294">
        <f>('Magazines (RV)'!M24)/('Magazines (RV)'!M39)*100</f>
        <v>0.3500522466</v>
      </c>
      <c r="N24" s="294">
        <f>('Magazines (RV)'!N24)/('Magazines (RV)'!N39)*100</f>
        <v>0.3493263736</v>
      </c>
      <c r="O24" s="119"/>
    </row>
    <row r="25" ht="15.75" customHeight="1">
      <c r="A25" s="12" t="s">
        <v>678</v>
      </c>
      <c r="B25" s="119"/>
      <c r="C25" s="119"/>
      <c r="D25" s="119"/>
      <c r="E25" s="119"/>
      <c r="F25" s="119"/>
      <c r="G25" s="294">
        <f>('Magazines (RV)'!G25)/('Magazines (RV)'!G39)*100</f>
        <v>0.1949001137</v>
      </c>
      <c r="H25" s="294">
        <f>('Magazines (RV)'!H25)/('Magazines (RV)'!H39)*100</f>
        <v>0.3341129302</v>
      </c>
      <c r="I25" s="294">
        <f>('Magazines (RV)'!I25)/('Magazines (RV)'!I39)*100</f>
        <v>0.305383808</v>
      </c>
      <c r="J25" s="294">
        <f>('Magazines (RV)'!J25)/('Magazines (RV)'!J39)*100</f>
        <v>0.2686837213</v>
      </c>
      <c r="K25" s="294">
        <f>('Magazines (RV)'!K25)/('Magazines (RV)'!K39)*100</f>
        <v>0.2960455492</v>
      </c>
      <c r="L25" s="294">
        <f>('Magazines (RV)'!L25)/('Magazines (RV)'!L39)*100</f>
        <v>0.2987367702</v>
      </c>
      <c r="M25" s="294">
        <f>('Magazines (RV)'!M25)/('Magazines (RV)'!M39)*100</f>
        <v>0.2978056426</v>
      </c>
      <c r="N25" s="294">
        <f>('Magazines (RV)'!N25)/('Magazines (RV)'!N39)*100</f>
        <v>0.2971881089</v>
      </c>
      <c r="O25" s="119"/>
    </row>
    <row r="26" ht="15.75" customHeight="1">
      <c r="A26" s="12" t="s">
        <v>679</v>
      </c>
      <c r="B26" s="119"/>
      <c r="C26" s="119"/>
      <c r="D26" s="119"/>
      <c r="E26" s="119"/>
      <c r="F26" s="119"/>
      <c r="G26" s="294">
        <f>('Magazines (RV)'!G26)/('Magazines (RV)'!G39)*100</f>
        <v>0.460180824</v>
      </c>
      <c r="H26" s="294">
        <f>('Magazines (RV)'!H26)/('Magazines (RV)'!H39)*100</f>
        <v>0.3842298697</v>
      </c>
      <c r="I26" s="294">
        <f>('Magazines (RV)'!I26)/('Magazines (RV)'!I39)*100</f>
        <v>0.3513703443</v>
      </c>
      <c r="J26" s="294">
        <f>('Magazines (RV)'!J26)/('Magazines (RV)'!J39)*100</f>
        <v>0.2586206897</v>
      </c>
      <c r="K26" s="294">
        <f>('Magazines (RV)'!K26)/('Magazines (RV)'!K39)*100</f>
        <v>0.2809573361</v>
      </c>
      <c r="L26" s="294">
        <f>('Magazines (RV)'!L26)/('Magazines (RV)'!L39)*100</f>
        <v>0.2830137823</v>
      </c>
      <c r="M26" s="294">
        <f>('Magazines (RV)'!M26)/('Magazines (RV)'!M39)*100</f>
        <v>0.2821316614</v>
      </c>
      <c r="N26" s="294">
        <f>('Magazines (RV)'!N26)/('Magazines (RV)'!N39)*100</f>
        <v>0.2815466295</v>
      </c>
      <c r="O26" s="119"/>
    </row>
    <row r="27" ht="15.75" customHeight="1">
      <c r="A27" s="12" t="s">
        <v>680</v>
      </c>
      <c r="B27" s="119"/>
      <c r="C27" s="119"/>
      <c r="D27" s="119"/>
      <c r="E27" s="119"/>
      <c r="F27" s="119"/>
      <c r="G27" s="119"/>
      <c r="H27" s="294">
        <f>('Magazines (RV)'!H27)/('Magazines (RV)'!H39)*100</f>
        <v>0.2965252255</v>
      </c>
      <c r="I27" s="294">
        <f>('Magazines (RV)'!I27)/('Magazines (RV)'!I39)*100</f>
        <v>0.3185757789</v>
      </c>
      <c r="J27" s="294">
        <f>('Magazines (RV)'!J27)/('Magazines (RV)'!J39)*100</f>
        <v>0.2394636015</v>
      </c>
      <c r="K27" s="294">
        <f>('Magazines (RV)'!K27)/('Magazines (RV)'!K39)*100</f>
        <v>0.2601456816</v>
      </c>
      <c r="L27" s="294">
        <f>('Magazines (RV)'!L27)/('Magazines (RV)'!L39)*100</f>
        <v>0.2620497984</v>
      </c>
      <c r="M27" s="294">
        <f>('Magazines (RV)'!M27)/('Magazines (RV)'!M39)*100</f>
        <v>0.2612330199</v>
      </c>
      <c r="N27" s="294">
        <f>('Magazines (RV)'!N27)/('Magazines (RV)'!N39)*100</f>
        <v>0.2606913236</v>
      </c>
      <c r="O27" s="119"/>
    </row>
    <row r="28" ht="15.75" customHeight="1">
      <c r="A28" s="12" t="s">
        <v>681</v>
      </c>
      <c r="B28" s="119"/>
      <c r="C28" s="119"/>
      <c r="D28" s="119"/>
      <c r="E28" s="119"/>
      <c r="F28" s="119"/>
      <c r="G28" s="294">
        <f>('Magazines (RV)'!G28)/('Magazines (RV)'!G39)*100</f>
        <v>0.5359753127</v>
      </c>
      <c r="H28" s="294">
        <f>('Magazines (RV)'!H28)/('Magazines (RV)'!H39)*100</f>
        <v>0.1378215837</v>
      </c>
      <c r="I28" s="294">
        <f>('Magazines (RV)'!I28)/('Magazines (RV)'!I39)*100</f>
        <v>0.2295619583</v>
      </c>
      <c r="J28" s="294">
        <f>('Magazines (RV)'!J28)/('Magazines (RV)'!J39)*100</f>
        <v>0.2107279693</v>
      </c>
      <c r="K28" s="294">
        <f>('Magazines (RV)'!K28)/('Magazines (RV)'!K39)*100</f>
        <v>0.2289281998</v>
      </c>
      <c r="L28" s="294">
        <f>('Magazines (RV)'!L28)/('Magazines (RV)'!L39)*100</f>
        <v>0.2306038226</v>
      </c>
      <c r="M28" s="294">
        <f>('Magazines (RV)'!M28)/('Magazines (RV)'!M39)*100</f>
        <v>0.2298850575</v>
      </c>
      <c r="N28" s="294">
        <f>('Magazines (RV)'!N28)/('Magazines (RV)'!N39)*100</f>
        <v>0.2294083648</v>
      </c>
      <c r="O28" s="119"/>
    </row>
    <row r="29" ht="15.75" customHeight="1">
      <c r="A29" s="12" t="s">
        <v>682</v>
      </c>
      <c r="B29" s="119"/>
      <c r="C29" s="119"/>
      <c r="D29" s="119"/>
      <c r="E29" s="119"/>
      <c r="F29" s="119"/>
      <c r="G29" s="294">
        <f>('Magazines (RV)'!G29)/('Magazines (RV)'!G39)*100</f>
        <v>0.1949001137</v>
      </c>
      <c r="H29" s="294">
        <f>('Magazines (RV)'!H29)/('Magazines (RV)'!H39)*100</f>
        <v>0.2255262279</v>
      </c>
      <c r="I29" s="294">
        <f>('Magazines (RV)'!I29)/('Magazines (RV)'!I39)*100</f>
        <v>0.2529866479</v>
      </c>
      <c r="J29" s="294">
        <f>('Magazines (RV)'!J29)/('Magazines (RV)'!J39)*100</f>
        <v>0.2059386973</v>
      </c>
      <c r="K29" s="294">
        <f>('Magazines (RV)'!K29)/('Magazines (RV)'!K39)*100</f>
        <v>0.2237252862</v>
      </c>
      <c r="L29" s="294">
        <f>('Magazines (RV)'!L29)/('Magazines (RV)'!L39)*100</f>
        <v>0.2253628267</v>
      </c>
      <c r="M29" s="294">
        <f>('Magazines (RV)'!M29)/('Magazines (RV)'!M39)*100</f>
        <v>0.2246603971</v>
      </c>
      <c r="N29" s="294">
        <f>('Magazines (RV)'!N29)/('Magazines (RV)'!N39)*100</f>
        <v>0.2241945383</v>
      </c>
      <c r="O29" s="119"/>
    </row>
    <row r="30" ht="15.75" customHeight="1">
      <c r="A30" s="12" t="s">
        <v>683</v>
      </c>
      <c r="B30" s="119"/>
      <c r="C30" s="119"/>
      <c r="D30" s="119"/>
      <c r="E30" s="119"/>
      <c r="F30" s="119"/>
      <c r="G30" s="294">
        <f>('Magazines (RV)'!G30)/('Magazines (RV)'!G39)*100</f>
        <v>0.1949001137</v>
      </c>
      <c r="H30" s="294">
        <f>('Magazines (RV)'!H30)/('Magazines (RV)'!H39)*100</f>
        <v>0.1461744069</v>
      </c>
      <c r="I30" s="294">
        <f>('Magazines (RV)'!I30)/('Magazines (RV)'!I39)*100</f>
        <v>0.2014523308</v>
      </c>
      <c r="J30" s="294">
        <f>('Magazines (RV)'!J30)/('Magazines (RV)'!J39)*100</f>
        <v>0.1963601533</v>
      </c>
      <c r="K30" s="294">
        <f>('Magazines (RV)'!K30)/('Magazines (RV)'!K39)*100</f>
        <v>0.2133194589</v>
      </c>
      <c r="L30" s="294">
        <f>('Magazines (RV)'!L30)/('Magazines (RV)'!L39)*100</f>
        <v>0.2148808347</v>
      </c>
      <c r="M30" s="294">
        <f>('Magazines (RV)'!M30)/('Magazines (RV)'!M39)*100</f>
        <v>0.2142110763</v>
      </c>
      <c r="N30" s="294">
        <f>('Magazines (RV)'!N30)/('Magazines (RV)'!N39)*100</f>
        <v>0.2137668853</v>
      </c>
      <c r="O30" s="119"/>
    </row>
    <row r="31" ht="15.75" customHeight="1">
      <c r="A31" s="12" t="s">
        <v>684</v>
      </c>
      <c r="B31" s="119"/>
      <c r="C31" s="119"/>
      <c r="D31" s="119"/>
      <c r="E31" s="119"/>
      <c r="F31" s="119"/>
      <c r="G31" s="294">
        <f>('Magazines (RV)'!G31)/('Magazines (RV)'!G39)*100</f>
        <v>0.2652807103</v>
      </c>
      <c r="H31" s="294">
        <f>('Magazines (RV)'!H31)/('Magazines (RV)'!H39)*100</f>
        <v>0.2297026395</v>
      </c>
      <c r="I31" s="294">
        <f>('Magazines (RV)'!I31)/('Magazines (RV)'!I39)*100</f>
        <v>0.2155071445</v>
      </c>
      <c r="J31" s="294">
        <f>('Magazines (RV)'!J31)/('Magazines (RV)'!J39)*100</f>
        <v>0.1772030651</v>
      </c>
      <c r="K31" s="294">
        <f>('Magazines (RV)'!K31)/('Magazines (RV)'!K39)*100</f>
        <v>0.1925078044</v>
      </c>
      <c r="L31" s="294">
        <f>('Magazines (RV)'!L31)/('Magazines (RV)'!L39)*100</f>
        <v>0.1939168509</v>
      </c>
      <c r="M31" s="294">
        <f>('Magazines (RV)'!M31)/('Magazines (RV)'!M39)*100</f>
        <v>0.1933124347</v>
      </c>
      <c r="N31" s="294">
        <f>('Magazines (RV)'!N31)/('Magazines (RV)'!N39)*100</f>
        <v>0.1929115795</v>
      </c>
      <c r="O31" s="119"/>
    </row>
    <row r="32" ht="15.75" customHeight="1">
      <c r="A32" s="12" t="s">
        <v>685</v>
      </c>
      <c r="B32" s="119"/>
      <c r="C32" s="119"/>
      <c r="D32" s="119"/>
      <c r="E32" s="119"/>
      <c r="F32" s="119"/>
      <c r="G32" s="294">
        <f>('Magazines (RV)'!G32)/('Magazines (RV)'!G39)*100</f>
        <v>0.3356613069</v>
      </c>
      <c r="H32" s="294">
        <f>('Magazines (RV)'!H32)/('Magazines (RV)'!H39)*100</f>
        <v>0.2672903441</v>
      </c>
      <c r="I32" s="294">
        <f>('Magazines (RV)'!I32)/('Magazines (RV)'!I39)*100</f>
        <v>0.1686577653</v>
      </c>
      <c r="J32" s="294">
        <f>('Magazines (RV)'!J32)/('Magazines (RV)'!J39)*100</f>
        <v>0.162835249</v>
      </c>
      <c r="K32" s="294">
        <f>('Magazines (RV)'!K32)/('Magazines (RV)'!K39)*100</f>
        <v>0.1768990635</v>
      </c>
      <c r="L32" s="294">
        <f>('Magazines (RV)'!L32)/('Magazines (RV)'!L39)*100</f>
        <v>0.1781938629</v>
      </c>
      <c r="M32" s="294">
        <f>('Magazines (RV)'!M32)/('Magazines (RV)'!M39)*100</f>
        <v>0.1776384535</v>
      </c>
      <c r="N32" s="294">
        <f>('Magazines (RV)'!N32)/('Magazines (RV)'!N39)*100</f>
        <v>0.1772701</v>
      </c>
      <c r="O32" s="119"/>
    </row>
    <row r="33" ht="15.75" customHeight="1">
      <c r="A33" s="12" t="s">
        <v>686</v>
      </c>
      <c r="B33" s="119"/>
      <c r="C33" s="119"/>
      <c r="D33" s="119"/>
      <c r="E33" s="119"/>
      <c r="F33" s="119"/>
      <c r="G33" s="294">
        <f>('Magazines (RV)'!G33)/('Magazines (RV)'!G39)*100</f>
        <v>0.3627307671</v>
      </c>
      <c r="H33" s="294">
        <f>('Magazines (RV)'!H33)/('Magazines (RV)'!H39)*100</f>
        <v>0.2297026395</v>
      </c>
      <c r="I33" s="119"/>
      <c r="J33" s="119"/>
      <c r="K33" s="119"/>
      <c r="L33" s="119"/>
      <c r="M33" s="119"/>
      <c r="N33" s="119"/>
      <c r="O33" s="119"/>
    </row>
    <row r="34" ht="15.75" customHeight="1">
      <c r="A34" s="12" t="s">
        <v>687</v>
      </c>
      <c r="B34" s="119"/>
      <c r="C34" s="119"/>
      <c r="D34" s="119"/>
      <c r="E34" s="119"/>
      <c r="F34" s="119"/>
      <c r="G34" s="119"/>
      <c r="H34" s="294">
        <f>('Magazines (RV)'!H34)/('Magazines (RV)'!H39)*100</f>
        <v>0.2255262279</v>
      </c>
      <c r="I34" s="294">
        <f>('Magazines (RV)'!I34)/('Magazines (RV)'!I39)*100</f>
        <v>0.1780276411</v>
      </c>
      <c r="J34" s="294">
        <f>('Magazines (RV)'!J34)/('Magazines (RV)'!J39)*100</f>
        <v>0.1245210728</v>
      </c>
      <c r="K34" s="294">
        <f>('Magazines (RV)'!K34)/('Magazines (RV)'!K39)*100</f>
        <v>0.1352757544</v>
      </c>
      <c r="L34" s="294">
        <f>('Magazines (RV)'!L34)/('Magazines (RV)'!L39)*100</f>
        <v>0.1362658952</v>
      </c>
      <c r="M34" s="294">
        <f>('Magazines (RV)'!M34)/('Magazines (RV)'!M39)*100</f>
        <v>0.1358411703</v>
      </c>
      <c r="N34" s="294">
        <f>('Magazines (RV)'!N34)/('Magazines (RV)'!N39)*100</f>
        <v>0.1355594883</v>
      </c>
      <c r="O34" s="119"/>
    </row>
    <row r="35" ht="15.75" customHeight="1">
      <c r="A35" s="39" t="s">
        <v>688</v>
      </c>
      <c r="B35" s="116"/>
      <c r="C35" s="116"/>
      <c r="D35" s="116"/>
      <c r="E35" s="116"/>
      <c r="F35" s="116"/>
      <c r="G35" s="294">
        <f>('Magazines (RV)'!G35)/('Magazines (RV)'!G39)*100</f>
        <v>0.1515889773</v>
      </c>
      <c r="H35" s="294">
        <f>('Magazines (RV)'!H35)/('Magazines (RV)'!H39)*100</f>
        <v>0.1545272302</v>
      </c>
      <c r="I35" s="116"/>
      <c r="J35" s="116"/>
      <c r="K35" s="116"/>
      <c r="L35" s="116"/>
      <c r="M35" s="116"/>
      <c r="N35" s="116"/>
      <c r="O35" s="116"/>
    </row>
    <row r="36" ht="15.75" customHeight="1">
      <c r="A36" s="39"/>
      <c r="B36" s="116"/>
      <c r="C36" s="116"/>
      <c r="D36" s="116"/>
      <c r="E36" s="116"/>
      <c r="F36" s="116"/>
      <c r="G36" s="116"/>
      <c r="H36" s="116"/>
      <c r="I36" s="116"/>
      <c r="J36" s="116"/>
      <c r="K36" s="116"/>
      <c r="L36" s="116"/>
      <c r="M36" s="116"/>
      <c r="N36" s="116"/>
      <c r="O36" s="116"/>
    </row>
    <row r="37" ht="15.75" customHeight="1">
      <c r="A37" s="39"/>
      <c r="B37" s="116"/>
      <c r="C37" s="116"/>
      <c r="D37" s="116"/>
      <c r="E37" s="116"/>
      <c r="F37" s="116"/>
      <c r="G37" s="116"/>
      <c r="H37" s="116"/>
      <c r="I37" s="116"/>
      <c r="J37" s="116"/>
      <c r="K37" s="116"/>
      <c r="L37" s="116"/>
      <c r="M37" s="116"/>
      <c r="N37" s="116"/>
      <c r="O37" s="116"/>
    </row>
    <row r="38" ht="15.75" customHeight="1">
      <c r="A38" s="39"/>
      <c r="B38" s="116"/>
      <c r="C38" s="116"/>
      <c r="D38" s="116"/>
      <c r="E38" s="116"/>
      <c r="F38" s="116"/>
      <c r="G38" s="116"/>
      <c r="H38" s="116"/>
      <c r="I38" s="116"/>
      <c r="J38" s="116"/>
      <c r="K38" s="116"/>
      <c r="L38" s="116"/>
      <c r="M38" s="116"/>
      <c r="N38" s="116"/>
      <c r="O38" s="116"/>
    </row>
    <row r="39" ht="15.75" customHeight="1">
      <c r="A39" s="112" t="s">
        <v>689</v>
      </c>
      <c r="B39" s="352">
        <f>'Magazines (RV)'!B39</f>
        <v>771</v>
      </c>
      <c r="C39" s="352">
        <f>'Magazines (RV)'!C39</f>
        <v>775</v>
      </c>
      <c r="D39" s="352">
        <f>'Magazines (RV)'!D39</f>
        <v>993.9</v>
      </c>
      <c r="E39" s="352">
        <f>'Magazines (RV)'!E39</f>
        <v>1011.2</v>
      </c>
      <c r="F39" s="352">
        <f>'Magazines (RV)'!F39</f>
        <v>1300</v>
      </c>
      <c r="G39" s="352">
        <f>'Magazines (RV)'!G39</f>
        <v>1847.1</v>
      </c>
      <c r="H39" s="352">
        <f>'Magazines (RV)'!H39</f>
        <v>2394.4</v>
      </c>
      <c r="I39" s="352">
        <f>'Magazines (RV)'!I39</f>
        <v>2134.5</v>
      </c>
      <c r="J39" s="352">
        <f>'Magazines (RV)'!J39</f>
        <v>2088</v>
      </c>
      <c r="K39" s="352">
        <f>'Magazines (RV)'!K39</f>
        <v>1922</v>
      </c>
      <c r="L39" s="351">
        <f>'Magazines (RV)'!L39</f>
        <v>1919</v>
      </c>
      <c r="M39" s="351">
        <f>'Magazines (RV)'!M39</f>
        <v>1925</v>
      </c>
      <c r="N39" s="351">
        <f>'Magazines (RV)'!N39</f>
        <v>1929</v>
      </c>
      <c r="O39" s="490"/>
    </row>
    <row r="40" ht="15.75" customHeight="1">
      <c r="A40" s="112" t="s">
        <v>34</v>
      </c>
      <c r="B40" s="353">
        <f t="shared" ref="B40:D40" si="1">SUM(B4+B6+B9+B8)</f>
        <v>40.54474708</v>
      </c>
      <c r="C40" s="353">
        <f t="shared" si="1"/>
        <v>74.56774194</v>
      </c>
      <c r="D40" s="353">
        <f t="shared" si="1"/>
        <v>66.73709629</v>
      </c>
      <c r="E40" s="353">
        <f>SUM(E3+E6+E9+E7)</f>
        <v>47.28045886</v>
      </c>
      <c r="F40" s="353">
        <f t="shared" ref="F40:G40" si="2">SUM(F3+F5+F7+F9)</f>
        <v>43.12307692</v>
      </c>
      <c r="G40" s="353">
        <f t="shared" si="2"/>
        <v>32.35341887</v>
      </c>
      <c r="H40" s="353">
        <f t="shared" ref="H40:N40" si="3">SUM(H3+H5+H7+H8)</f>
        <v>26.724858</v>
      </c>
      <c r="I40" s="353">
        <f t="shared" si="3"/>
        <v>28.30592645</v>
      </c>
      <c r="J40" s="353">
        <f t="shared" si="3"/>
        <v>28.23132184</v>
      </c>
      <c r="K40" s="353">
        <f t="shared" si="3"/>
        <v>27.39854318</v>
      </c>
      <c r="L40" s="353">
        <f t="shared" si="3"/>
        <v>28.10168707</v>
      </c>
      <c r="M40" s="353">
        <f t="shared" si="3"/>
        <v>25.23116883</v>
      </c>
      <c r="N40" s="353">
        <f t="shared" si="3"/>
        <v>24.46397097</v>
      </c>
      <c r="O40" s="116"/>
    </row>
    <row r="41" ht="15.75" customHeight="1">
      <c r="A41" s="112" t="s">
        <v>38</v>
      </c>
      <c r="B41" s="353">
        <f t="shared" ref="B41:N41" si="4">SUMSQ(B3:B35)</f>
        <v>529.8855563</v>
      </c>
      <c r="C41" s="353">
        <f t="shared" si="4"/>
        <v>2314.644412</v>
      </c>
      <c r="D41" s="353">
        <f t="shared" si="4"/>
        <v>1785.920067</v>
      </c>
      <c r="E41" s="353">
        <f t="shared" si="4"/>
        <v>782.1879853</v>
      </c>
      <c r="F41" s="353">
        <f t="shared" si="4"/>
        <v>733.8063905</v>
      </c>
      <c r="G41" s="353">
        <f t="shared" si="4"/>
        <v>386.5900541</v>
      </c>
      <c r="H41" s="353">
        <f t="shared" si="4"/>
        <v>265.0912569</v>
      </c>
      <c r="I41" s="353">
        <f t="shared" si="4"/>
        <v>291.8116232</v>
      </c>
      <c r="J41" s="353">
        <f t="shared" si="4"/>
        <v>284.3609714</v>
      </c>
      <c r="K41" s="353">
        <f t="shared" si="4"/>
        <v>263.0078748</v>
      </c>
      <c r="L41" s="353">
        <f t="shared" si="4"/>
        <v>279.3364921</v>
      </c>
      <c r="M41" s="353">
        <f t="shared" si="4"/>
        <v>223.6862717</v>
      </c>
      <c r="N41" s="353">
        <f t="shared" si="4"/>
        <v>200.8767067</v>
      </c>
      <c r="O41" s="116"/>
    </row>
    <row r="42" ht="15.75" customHeight="1">
      <c r="A42" s="1"/>
      <c r="B42" s="41"/>
      <c r="C42" s="41"/>
      <c r="D42" s="41"/>
      <c r="E42" s="41"/>
      <c r="F42" s="41"/>
      <c r="G42" s="41"/>
      <c r="H42" s="41"/>
      <c r="I42" s="41"/>
      <c r="J42" s="41"/>
      <c r="K42" s="41"/>
      <c r="L42" s="41"/>
      <c r="M42" s="41"/>
      <c r="N42" s="41"/>
      <c r="O42" s="41"/>
    </row>
    <row r="43" ht="15.75" customHeight="1">
      <c r="A43" s="1"/>
      <c r="B43" s="5"/>
      <c r="C43" s="41"/>
      <c r="D43" s="41"/>
      <c r="E43" s="41"/>
      <c r="F43" s="41"/>
      <c r="G43" s="41"/>
      <c r="H43" s="41"/>
      <c r="I43" s="41"/>
      <c r="J43" s="41"/>
      <c r="K43" s="41"/>
      <c r="L43" s="41"/>
      <c r="M43" s="41"/>
      <c r="N43" s="41"/>
      <c r="O43" s="41"/>
    </row>
  </sheetData>
  <mergeCells count="1">
    <mergeCell ref="B1:O1"/>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26" width="11.0"/>
  </cols>
  <sheetData>
    <row r="1" ht="12.75" customHeight="1">
      <c r="B1" s="491"/>
      <c r="C1" s="491"/>
      <c r="D1" s="491"/>
    </row>
    <row r="2" ht="12.75" customHeight="1">
      <c r="A2" s="492" t="s">
        <v>694</v>
      </c>
      <c r="B2" s="493"/>
      <c r="C2" s="494"/>
      <c r="D2" s="495"/>
      <c r="H2" s="492"/>
    </row>
    <row r="3" ht="12.75" customHeight="1">
      <c r="A3" s="492"/>
      <c r="B3" s="492">
        <v>1998.0</v>
      </c>
      <c r="C3" s="492">
        <v>2000.0</v>
      </c>
      <c r="D3" s="492">
        <v>2002.0</v>
      </c>
      <c r="E3" s="492" t="s">
        <v>695</v>
      </c>
      <c r="F3" s="492">
        <v>2006.0</v>
      </c>
      <c r="G3" s="492">
        <v>2008.0</v>
      </c>
      <c r="H3" s="492">
        <v>2010.0</v>
      </c>
      <c r="I3" s="492">
        <v>2011.0</v>
      </c>
      <c r="L3" s="495"/>
      <c r="M3" s="494"/>
    </row>
    <row r="4" ht="12.75" customHeight="1">
      <c r="A4" s="491" t="s">
        <v>696</v>
      </c>
      <c r="B4" s="496">
        <v>1143.36</v>
      </c>
      <c r="C4" s="494">
        <v>1047.36</v>
      </c>
      <c r="D4" s="495">
        <v>821.08</v>
      </c>
      <c r="E4" s="495">
        <v>959.69</v>
      </c>
      <c r="F4" s="497">
        <v>800.32</v>
      </c>
      <c r="G4" s="497">
        <v>606.22</v>
      </c>
      <c r="H4" s="498">
        <v>522.0</v>
      </c>
      <c r="I4" s="497">
        <v>482.72</v>
      </c>
      <c r="L4" s="491"/>
      <c r="M4" s="494"/>
    </row>
    <row r="5" ht="12.75" customHeight="1">
      <c r="A5" s="491" t="s">
        <v>697</v>
      </c>
      <c r="B5" s="491"/>
      <c r="C5" s="491"/>
      <c r="D5" s="491"/>
      <c r="E5" s="491">
        <v>17.81</v>
      </c>
      <c r="F5" s="497">
        <v>73.87</v>
      </c>
      <c r="G5" s="497">
        <v>102.05</v>
      </c>
      <c r="H5" s="498">
        <v>133.0</v>
      </c>
      <c r="I5" s="497">
        <v>146.37</v>
      </c>
      <c r="L5" s="495"/>
      <c r="M5" s="494"/>
    </row>
    <row r="6" ht="12.75" customHeight="1">
      <c r="A6" s="491" t="s">
        <v>698</v>
      </c>
      <c r="B6" s="497">
        <v>201.24</v>
      </c>
      <c r="C6" s="497">
        <v>211.78</v>
      </c>
      <c r="D6" s="491">
        <v>192.32</v>
      </c>
      <c r="E6" s="491">
        <v>213.2</v>
      </c>
      <c r="F6" s="497">
        <v>223.52</v>
      </c>
      <c r="G6" s="497">
        <v>258.35</v>
      </c>
      <c r="H6" s="498">
        <v>275.0</v>
      </c>
      <c r="I6" s="497">
        <v>258.81</v>
      </c>
      <c r="L6" s="499"/>
      <c r="M6" s="500"/>
    </row>
    <row r="7" ht="12.75" customHeight="1">
      <c r="A7" s="491" t="s">
        <v>699</v>
      </c>
      <c r="B7" s="495">
        <v>165.35</v>
      </c>
      <c r="C7" s="495">
        <v>177.6</v>
      </c>
      <c r="D7" s="497">
        <v>191.74</v>
      </c>
      <c r="E7" s="497">
        <v>309.84</v>
      </c>
      <c r="F7" s="497">
        <v>359.16</v>
      </c>
      <c r="G7" s="497">
        <v>421.32</v>
      </c>
      <c r="H7" s="500">
        <v>412.0</v>
      </c>
      <c r="I7" s="501">
        <v>428.15</v>
      </c>
      <c r="L7" s="491"/>
      <c r="M7" s="491"/>
    </row>
    <row r="8" ht="12.75" customHeight="1">
      <c r="A8" s="492" t="s">
        <v>538</v>
      </c>
      <c r="B8" s="495">
        <f t="shared" ref="B8:I8" si="1">SUM(B4:B7)</f>
        <v>1509.95</v>
      </c>
      <c r="C8" s="497">
        <f t="shared" si="1"/>
        <v>1436.74</v>
      </c>
      <c r="D8" s="494">
        <f t="shared" si="1"/>
        <v>1205.14</v>
      </c>
      <c r="E8" s="495">
        <f t="shared" si="1"/>
        <v>1500.54</v>
      </c>
      <c r="F8" s="497">
        <f t="shared" si="1"/>
        <v>1456.87</v>
      </c>
      <c r="G8" s="497">
        <f t="shared" si="1"/>
        <v>1387.94</v>
      </c>
      <c r="H8" s="497">
        <f t="shared" si="1"/>
        <v>1342</v>
      </c>
      <c r="I8" s="497">
        <f t="shared" si="1"/>
        <v>1316.05</v>
      </c>
      <c r="L8" s="495"/>
      <c r="M8" s="494"/>
    </row>
    <row r="9" ht="12.75" customHeight="1">
      <c r="A9" s="492"/>
      <c r="B9" s="495"/>
      <c r="C9" s="497"/>
      <c r="D9" s="494"/>
      <c r="E9" s="495"/>
      <c r="F9" s="497"/>
      <c r="G9" s="497"/>
      <c r="H9" s="497"/>
      <c r="I9" s="497"/>
      <c r="J9" s="491"/>
      <c r="K9" s="491"/>
      <c r="L9" s="495"/>
      <c r="M9" s="494"/>
      <c r="N9" s="491"/>
      <c r="O9" s="491"/>
      <c r="P9" s="491"/>
      <c r="Q9" s="491"/>
      <c r="R9" s="491"/>
      <c r="S9" s="491"/>
      <c r="T9" s="491"/>
      <c r="U9" s="491"/>
      <c r="V9" s="491"/>
      <c r="W9" s="491"/>
      <c r="X9" s="491"/>
      <c r="Y9" s="491"/>
      <c r="Z9" s="491"/>
    </row>
    <row r="10" ht="12.75" customHeight="1">
      <c r="A10" s="492" t="s">
        <v>700</v>
      </c>
      <c r="N10" s="491"/>
      <c r="O10" s="491"/>
      <c r="P10" s="491"/>
      <c r="Q10" s="491"/>
      <c r="R10" s="491"/>
      <c r="S10" s="491"/>
      <c r="T10" s="491"/>
      <c r="U10" s="491"/>
      <c r="V10" s="491"/>
      <c r="W10" s="491"/>
      <c r="X10" s="491"/>
      <c r="Y10" s="491"/>
      <c r="Z10" s="491"/>
    </row>
    <row r="11" ht="12.75" customHeight="1">
      <c r="A11" s="492"/>
      <c r="B11" s="492"/>
      <c r="C11" s="492"/>
      <c r="D11" s="492"/>
      <c r="E11" s="495"/>
      <c r="F11" s="497"/>
      <c r="H11" s="492"/>
      <c r="L11" s="492"/>
      <c r="M11" s="492"/>
    </row>
    <row r="12" ht="12.75" customHeight="1"/>
    <row r="13" ht="12.75" customHeight="1">
      <c r="A13" s="492"/>
      <c r="B13" s="492">
        <v>1998.0</v>
      </c>
      <c r="C13" s="492">
        <v>2000.0</v>
      </c>
      <c r="D13" s="492">
        <v>2002.0</v>
      </c>
      <c r="E13" s="492">
        <v>2004.0</v>
      </c>
      <c r="F13" s="492">
        <v>2006.0</v>
      </c>
      <c r="G13" s="492">
        <v>2008.0</v>
      </c>
      <c r="H13" s="492">
        <v>2010.0</v>
      </c>
      <c r="I13" s="492">
        <v>2011.0</v>
      </c>
    </row>
    <row r="14" ht="12.75" customHeight="1">
      <c r="A14" s="491" t="s">
        <v>701</v>
      </c>
      <c r="B14" s="496"/>
      <c r="C14" s="495"/>
      <c r="D14" s="495"/>
      <c r="E14" s="495"/>
      <c r="F14" s="491"/>
      <c r="G14" s="491"/>
      <c r="H14" s="491"/>
      <c r="I14" s="492"/>
    </row>
    <row r="15" ht="12.75" customHeight="1">
      <c r="A15" s="491" t="s">
        <v>698</v>
      </c>
      <c r="B15" s="497"/>
      <c r="C15" s="497"/>
      <c r="D15" s="491"/>
      <c r="E15" s="491"/>
      <c r="F15" s="497"/>
      <c r="G15" s="497"/>
      <c r="H15" s="491"/>
      <c r="I15" s="497"/>
    </row>
    <row r="16" ht="12.75" customHeight="1">
      <c r="A16" s="491" t="s">
        <v>702</v>
      </c>
      <c r="B16" s="495"/>
      <c r="C16" s="491"/>
      <c r="D16" s="497"/>
      <c r="E16" s="497"/>
      <c r="F16" s="491"/>
      <c r="G16" s="497"/>
      <c r="H16" s="500"/>
      <c r="I16" s="492"/>
    </row>
    <row r="17" ht="12.75" customHeight="1">
      <c r="A17" s="492" t="s">
        <v>538</v>
      </c>
      <c r="B17" s="495"/>
      <c r="C17" s="495"/>
      <c r="D17" s="495"/>
      <c r="E17" s="495"/>
      <c r="F17" s="495"/>
      <c r="G17" s="497"/>
      <c r="H17" s="497"/>
      <c r="I17" s="495"/>
    </row>
    <row r="18" ht="12.75" customHeight="1">
      <c r="A18" s="492"/>
      <c r="B18" s="495"/>
      <c r="C18" s="495"/>
      <c r="D18" s="495"/>
      <c r="E18" s="495"/>
      <c r="F18" s="491"/>
      <c r="G18" s="497"/>
      <c r="H18" s="497"/>
      <c r="I18" s="491"/>
    </row>
    <row r="19" ht="12.75" customHeight="1">
      <c r="A19" s="492" t="s">
        <v>703</v>
      </c>
      <c r="B19" s="492"/>
      <c r="C19" s="492"/>
      <c r="D19" s="492"/>
      <c r="E19" s="491"/>
      <c r="F19" s="491"/>
      <c r="G19" s="491"/>
      <c r="H19" s="491"/>
      <c r="I19" s="491"/>
    </row>
    <row r="20" ht="30.0" customHeight="1">
      <c r="A20" s="492" t="s">
        <v>704</v>
      </c>
      <c r="B20" s="491"/>
      <c r="C20" s="491"/>
      <c r="D20" s="491"/>
      <c r="E20" s="491"/>
      <c r="F20" s="491"/>
      <c r="G20" s="491"/>
      <c r="H20" s="491"/>
      <c r="I20" s="491"/>
    </row>
    <row r="21" ht="12.75" customHeight="1">
      <c r="A21" s="491" t="s">
        <v>705</v>
      </c>
      <c r="B21" s="491"/>
      <c r="C21" s="491"/>
      <c r="D21" s="491"/>
      <c r="E21" s="492"/>
      <c r="F21" s="492"/>
      <c r="G21" s="492"/>
      <c r="H21" s="492"/>
      <c r="I21" s="491"/>
      <c r="J21" s="491"/>
      <c r="K21" s="491"/>
      <c r="L21" s="491"/>
      <c r="M21" s="491"/>
      <c r="N21" s="491"/>
      <c r="O21" s="491"/>
      <c r="P21" s="491"/>
      <c r="Q21" s="491"/>
      <c r="R21" s="491"/>
      <c r="S21" s="491"/>
      <c r="T21" s="491"/>
      <c r="U21" s="491"/>
      <c r="V21" s="491"/>
      <c r="W21" s="491"/>
      <c r="X21" s="491"/>
      <c r="Y21" s="491"/>
      <c r="Z21" s="491"/>
    </row>
    <row r="22" ht="12.75" customHeight="1">
      <c r="A22" s="498"/>
      <c r="B22" s="498"/>
      <c r="C22" s="498"/>
      <c r="D22" s="498"/>
      <c r="E22" s="498"/>
      <c r="F22" s="498"/>
      <c r="G22" s="498"/>
      <c r="H22" s="498"/>
      <c r="I22" s="498"/>
      <c r="J22" s="498"/>
      <c r="K22" s="498"/>
      <c r="L22" s="498"/>
      <c r="M22" s="494"/>
      <c r="N22" s="491"/>
      <c r="O22" s="491"/>
      <c r="P22" s="491"/>
      <c r="Q22" s="491"/>
      <c r="R22" s="491"/>
      <c r="S22" s="491"/>
      <c r="T22" s="491"/>
      <c r="U22" s="491"/>
      <c r="V22" s="491"/>
      <c r="W22" s="491"/>
      <c r="X22" s="491"/>
      <c r="Y22" s="491"/>
      <c r="Z22" s="491"/>
    </row>
    <row r="23" ht="12.75" customHeight="1">
      <c r="L23" s="495"/>
      <c r="M23" s="494"/>
    </row>
    <row r="24" ht="12.75" customHeight="1">
      <c r="A24" s="491"/>
      <c r="B24" s="495"/>
      <c r="C24" s="494"/>
      <c r="D24" s="491"/>
      <c r="E24" s="491"/>
      <c r="F24" s="491"/>
      <c r="G24" s="491"/>
      <c r="H24" s="491"/>
      <c r="I24" s="491"/>
      <c r="J24" s="491"/>
      <c r="K24" s="491"/>
      <c r="L24" s="491"/>
      <c r="M24" s="491"/>
      <c r="N24" s="491"/>
      <c r="O24" s="491"/>
      <c r="P24" s="491"/>
      <c r="Q24" s="491"/>
      <c r="R24" s="491"/>
      <c r="S24" s="491"/>
      <c r="T24" s="491"/>
      <c r="U24" s="491"/>
      <c r="V24" s="491"/>
      <c r="W24" s="491"/>
      <c r="X24" s="491"/>
      <c r="Y24" s="491"/>
      <c r="Z24" s="491"/>
    </row>
    <row r="25" ht="12.75" customHeight="1"/>
    <row r="26" ht="12.75" customHeight="1"/>
    <row r="27" ht="12.75" customHeight="1"/>
    <row r="28" ht="12.75" customHeight="1"/>
    <row r="29" ht="12.75" customHeight="1"/>
    <row r="30" ht="12.75" customHeight="1"/>
    <row r="31" ht="12.75" customHeight="1">
      <c r="A31" s="492"/>
      <c r="B31" s="492"/>
      <c r="C31" s="492"/>
      <c r="D31" s="500"/>
      <c r="E31" s="499"/>
      <c r="F31" s="492"/>
      <c r="G31" s="492"/>
      <c r="H31" s="492"/>
      <c r="I31" s="492"/>
      <c r="J31" s="491"/>
    </row>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A10:M10"/>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6.43"/>
    <col customWidth="1" min="2" max="2" width="12.29"/>
    <col customWidth="1" min="3" max="3" width="9.71"/>
    <col customWidth="1" min="4" max="4" width="10.71"/>
    <col customWidth="1" min="5" max="5" width="13.86"/>
    <col customWidth="1" min="6" max="6" width="13.43"/>
    <col customWidth="1" min="7" max="7" width="7.86"/>
  </cols>
  <sheetData>
    <row r="1">
      <c r="A1" s="278" t="s">
        <v>706</v>
      </c>
      <c r="H1" s="502"/>
      <c r="I1" s="503" t="s">
        <v>707</v>
      </c>
      <c r="J1" s="504"/>
      <c r="K1" s="504"/>
      <c r="L1" s="502"/>
      <c r="M1" s="502"/>
      <c r="N1" s="502"/>
      <c r="O1" s="502"/>
      <c r="V1" s="147"/>
      <c r="W1" s="147"/>
      <c r="X1" s="147"/>
      <c r="Y1" s="147"/>
      <c r="Z1" s="147"/>
      <c r="AA1" s="147"/>
      <c r="AB1" s="147"/>
      <c r="AC1" s="147"/>
      <c r="AD1" s="147"/>
      <c r="AE1" s="147"/>
      <c r="AF1" s="147"/>
    </row>
    <row r="2">
      <c r="A2" s="505"/>
      <c r="B2" s="506">
        <v>2013.0</v>
      </c>
      <c r="C2" s="507"/>
      <c r="D2" s="506">
        <v>2014.0</v>
      </c>
      <c r="E2" s="507"/>
      <c r="F2" s="508">
        <v>2015.0</v>
      </c>
      <c r="G2" s="509"/>
      <c r="H2" s="502"/>
      <c r="I2" s="502"/>
      <c r="K2" s="502"/>
      <c r="L2" s="502"/>
      <c r="M2" s="502"/>
      <c r="N2" s="502"/>
      <c r="O2" s="502"/>
      <c r="V2" s="147"/>
      <c r="W2" s="147"/>
      <c r="X2" s="147"/>
      <c r="Y2" s="147"/>
      <c r="Z2" s="147"/>
      <c r="AA2" s="147"/>
      <c r="AB2" s="147"/>
      <c r="AC2" s="147"/>
      <c r="AD2" s="147"/>
      <c r="AE2" s="147"/>
      <c r="AF2" s="147"/>
    </row>
    <row r="3">
      <c r="A3" s="510"/>
      <c r="B3" s="511" t="s">
        <v>708</v>
      </c>
      <c r="C3" s="512" t="s">
        <v>709</v>
      </c>
      <c r="D3" s="511" t="s">
        <v>708</v>
      </c>
      <c r="E3" s="512" t="s">
        <v>709</v>
      </c>
      <c r="F3" s="511" t="s">
        <v>710</v>
      </c>
      <c r="G3" s="512" t="s">
        <v>709</v>
      </c>
      <c r="H3" s="502"/>
      <c r="I3" s="502"/>
      <c r="J3" s="513">
        <v>2004.0</v>
      </c>
      <c r="K3" s="513">
        <v>2007.0</v>
      </c>
      <c r="L3" s="513">
        <v>2011.0</v>
      </c>
      <c r="M3" s="502"/>
      <c r="N3" s="502"/>
      <c r="O3" s="502"/>
      <c r="V3" s="147"/>
      <c r="W3" s="147"/>
      <c r="X3" s="147"/>
      <c r="Y3" s="147"/>
      <c r="Z3" s="147"/>
      <c r="AA3" s="147"/>
      <c r="AB3" s="147"/>
      <c r="AC3" s="147"/>
      <c r="AD3" s="147"/>
      <c r="AE3" s="147"/>
      <c r="AF3" s="147"/>
    </row>
    <row r="4">
      <c r="A4" s="510" t="s">
        <v>711</v>
      </c>
      <c r="B4" s="510">
        <v>8522.0</v>
      </c>
      <c r="C4" s="122">
        <f>B4/B49*100</f>
        <v>8.446404678</v>
      </c>
      <c r="D4" s="510">
        <v>8558.0</v>
      </c>
      <c r="E4" s="514">
        <f>D4/D49*100</f>
        <v>8.500958568</v>
      </c>
      <c r="F4" s="16">
        <v>13888.0</v>
      </c>
      <c r="G4" s="476">
        <f>F4/F49*100</f>
        <v>6.058940296</v>
      </c>
      <c r="H4" s="515"/>
      <c r="I4" s="513" t="s">
        <v>376</v>
      </c>
      <c r="J4" s="513">
        <v>10.6</v>
      </c>
      <c r="K4" s="513">
        <v>18.3</v>
      </c>
      <c r="L4" s="513">
        <v>13.8</v>
      </c>
      <c r="M4" s="502"/>
      <c r="N4" s="502"/>
      <c r="V4" s="147"/>
      <c r="W4" s="147"/>
      <c r="X4" s="147"/>
      <c r="Y4" s="147"/>
      <c r="Z4" s="147"/>
      <c r="AA4" s="147"/>
      <c r="AB4" s="147"/>
      <c r="AC4" s="147"/>
      <c r="AD4" s="147"/>
      <c r="AE4" s="147"/>
      <c r="AF4" s="147"/>
    </row>
    <row r="5">
      <c r="A5" s="510" t="s">
        <v>712</v>
      </c>
      <c r="B5" s="510">
        <v>7845.0</v>
      </c>
      <c r="C5" s="122">
        <f>B5/B49*100</f>
        <v>7.77541008</v>
      </c>
      <c r="D5" s="510">
        <v>7174.0</v>
      </c>
      <c r="E5" s="514">
        <f>D5/D49*100</f>
        <v>7.12618331</v>
      </c>
      <c r="F5" s="16">
        <v>11925.0</v>
      </c>
      <c r="G5" s="476">
        <f>F5/F49*100</f>
        <v>5.202539101</v>
      </c>
      <c r="H5" s="515"/>
      <c r="I5" s="513" t="s">
        <v>713</v>
      </c>
      <c r="J5" s="513">
        <v>5.3</v>
      </c>
      <c r="K5" s="513">
        <v>9.2</v>
      </c>
      <c r="L5" s="513">
        <v>10.4</v>
      </c>
      <c r="M5" s="502"/>
      <c r="N5" s="502"/>
      <c r="V5" s="147"/>
      <c r="W5" s="147"/>
      <c r="X5" s="147"/>
      <c r="Y5" s="147"/>
      <c r="Z5" s="147"/>
      <c r="AA5" s="147"/>
      <c r="AB5" s="147"/>
      <c r="AC5" s="147"/>
      <c r="AD5" s="147"/>
      <c r="AE5" s="147"/>
      <c r="AF5" s="147"/>
    </row>
    <row r="6">
      <c r="A6" s="510" t="s">
        <v>714</v>
      </c>
      <c r="B6" s="510">
        <v>6633.0</v>
      </c>
      <c r="C6" s="122">
        <f>B6/B49*100</f>
        <v>6.574161257</v>
      </c>
      <c r="D6" s="510">
        <v>6057.0</v>
      </c>
      <c r="E6" s="514">
        <f>D6/D49*100</f>
        <v>6.016628423</v>
      </c>
      <c r="F6" s="16">
        <v>10998.0</v>
      </c>
      <c r="G6" s="476">
        <f>F6/F49*100</f>
        <v>4.798115307</v>
      </c>
      <c r="H6" s="515"/>
      <c r="I6" s="513" t="s">
        <v>715</v>
      </c>
      <c r="J6" s="513">
        <v>18.2</v>
      </c>
      <c r="K6" s="513">
        <v>11.0</v>
      </c>
      <c r="L6" s="513">
        <v>14.7</v>
      </c>
      <c r="M6" s="502"/>
      <c r="N6" s="502"/>
      <c r="O6" s="513"/>
      <c r="V6" s="147"/>
      <c r="W6" s="147"/>
      <c r="X6" s="147"/>
      <c r="Y6" s="147"/>
      <c r="Z6" s="147"/>
      <c r="AA6" s="147"/>
      <c r="AB6" s="147"/>
      <c r="AC6" s="147"/>
      <c r="AD6" s="147"/>
      <c r="AE6" s="147"/>
      <c r="AF6" s="147"/>
    </row>
    <row r="7">
      <c r="A7" s="510" t="s">
        <v>716</v>
      </c>
      <c r="B7" s="510">
        <v>5708.0</v>
      </c>
      <c r="C7" s="122">
        <f>B7/B49*100</f>
        <v>5.657366569</v>
      </c>
      <c r="D7" s="510">
        <v>5886.0</v>
      </c>
      <c r="E7" s="514">
        <f>D7/D49*100</f>
        <v>5.846768185</v>
      </c>
      <c r="F7" s="16">
        <v>11015.0</v>
      </c>
      <c r="G7" s="476">
        <f>F7/F49*100</f>
        <v>4.805531924</v>
      </c>
      <c r="H7" s="515"/>
      <c r="I7" s="513" t="s">
        <v>717</v>
      </c>
      <c r="J7" s="513">
        <v>9.3</v>
      </c>
      <c r="K7" s="513">
        <v>7.4</v>
      </c>
      <c r="L7" s="513">
        <v>6.5</v>
      </c>
      <c r="M7" s="502"/>
      <c r="N7" s="502"/>
      <c r="O7" s="513"/>
      <c r="V7" s="147"/>
      <c r="W7" s="147"/>
      <c r="X7" s="147"/>
      <c r="Y7" s="147"/>
      <c r="Z7" s="147"/>
      <c r="AA7" s="147"/>
      <c r="AB7" s="147"/>
      <c r="AC7" s="147"/>
      <c r="AD7" s="147"/>
      <c r="AE7" s="147"/>
      <c r="AF7" s="147"/>
    </row>
    <row r="8">
      <c r="A8" s="510" t="s">
        <v>718</v>
      </c>
      <c r="B8" s="510">
        <v>7122.0</v>
      </c>
      <c r="C8" s="122">
        <f>B8/B49*100</f>
        <v>7.058823529</v>
      </c>
      <c r="D8" s="510">
        <v>5998.0</v>
      </c>
      <c r="E8" s="514">
        <f>D8/D49*100</f>
        <v>5.958021675</v>
      </c>
      <c r="F8" s="16">
        <v>10142.0</v>
      </c>
      <c r="G8" s="476">
        <f>F8/F49*100</f>
        <v>4.424666798</v>
      </c>
      <c r="H8" s="515"/>
      <c r="I8" s="513" t="s">
        <v>719</v>
      </c>
      <c r="J8" s="513">
        <v>9.3</v>
      </c>
      <c r="K8" s="513">
        <v>9.4</v>
      </c>
      <c r="L8" s="513">
        <v>6.1</v>
      </c>
      <c r="M8" s="502"/>
      <c r="N8" s="502"/>
      <c r="O8" s="513"/>
      <c r="V8" s="147"/>
      <c r="W8" s="147"/>
      <c r="X8" s="147"/>
      <c r="Y8" s="147"/>
      <c r="Z8" s="147"/>
      <c r="AA8" s="147"/>
      <c r="AB8" s="147"/>
      <c r="AC8" s="147"/>
      <c r="AD8" s="147"/>
      <c r="AE8" s="147"/>
      <c r="AF8" s="147"/>
    </row>
    <row r="9">
      <c r="A9" s="510" t="s">
        <v>720</v>
      </c>
      <c r="B9" s="510">
        <v>5894.0</v>
      </c>
      <c r="C9" s="122">
        <f>B9/B49*100</f>
        <v>5.841716636</v>
      </c>
      <c r="D9" s="510">
        <v>5269.0</v>
      </c>
      <c r="E9" s="514">
        <f>D9/D49*100</f>
        <v>5.233880661</v>
      </c>
      <c r="F9" s="16">
        <v>9071.0</v>
      </c>
      <c r="G9" s="476">
        <f>F9/F49*100</f>
        <v>3.95741989</v>
      </c>
      <c r="H9" s="515"/>
      <c r="I9" s="513" t="s">
        <v>266</v>
      </c>
      <c r="J9" s="513" t="s">
        <v>721</v>
      </c>
      <c r="K9" s="513">
        <v>6.2</v>
      </c>
      <c r="L9" s="513">
        <v>2.9</v>
      </c>
      <c r="M9" s="502"/>
      <c r="N9" s="502"/>
      <c r="O9" s="513"/>
      <c r="V9" s="147"/>
      <c r="W9" s="147"/>
      <c r="X9" s="147"/>
      <c r="Y9" s="147"/>
      <c r="Z9" s="147"/>
      <c r="AA9" s="147"/>
      <c r="AB9" s="147"/>
      <c r="AC9" s="147"/>
      <c r="AD9" s="147"/>
      <c r="AE9" s="147"/>
      <c r="AF9" s="147"/>
    </row>
    <row r="10">
      <c r="A10" s="510" t="s">
        <v>722</v>
      </c>
      <c r="B10" s="510">
        <v>9331.0</v>
      </c>
      <c r="C10" s="122">
        <f>B10/B49*100</f>
        <v>9.248228356</v>
      </c>
      <c r="D10" s="510">
        <v>8236.0</v>
      </c>
      <c r="E10" s="514">
        <f>D10/D49*100</f>
        <v>8.181104787</v>
      </c>
      <c r="F10" s="16">
        <v>8844.0</v>
      </c>
      <c r="G10" s="476">
        <f>F10/F49*100</f>
        <v>3.858386231</v>
      </c>
      <c r="H10" s="515"/>
      <c r="I10" s="513" t="s">
        <v>723</v>
      </c>
      <c r="J10" s="513">
        <v>2.4</v>
      </c>
      <c r="K10" s="513">
        <v>7.6</v>
      </c>
      <c r="L10" s="513">
        <v>2.9</v>
      </c>
      <c r="M10" s="502"/>
      <c r="N10" s="502"/>
      <c r="O10" s="513"/>
      <c r="V10" s="147"/>
      <c r="W10" s="147"/>
      <c r="X10" s="147"/>
      <c r="Y10" s="147"/>
      <c r="Z10" s="147"/>
      <c r="AA10" s="147"/>
      <c r="AB10" s="147"/>
      <c r="AC10" s="147"/>
      <c r="AD10" s="147"/>
      <c r="AE10" s="147"/>
      <c r="AF10" s="147"/>
    </row>
    <row r="11">
      <c r="A11" s="510" t="s">
        <v>266</v>
      </c>
      <c r="B11" s="510">
        <v>4275.0</v>
      </c>
      <c r="C11" s="122">
        <f>B11/B49*100</f>
        <v>4.237078151</v>
      </c>
      <c r="D11" s="510">
        <v>4576.0</v>
      </c>
      <c r="E11" s="514">
        <f>D11/D49*100</f>
        <v>4.545499697</v>
      </c>
      <c r="F11" s="16">
        <v>8179.0</v>
      </c>
      <c r="G11" s="476">
        <f>F11/F49*100</f>
        <v>3.568265602</v>
      </c>
      <c r="H11" s="515"/>
      <c r="I11" s="513" t="s">
        <v>724</v>
      </c>
      <c r="J11" s="513">
        <v>3.5</v>
      </c>
      <c r="K11" s="513">
        <v>3.3</v>
      </c>
      <c r="L11" s="513">
        <v>3.9</v>
      </c>
      <c r="M11" s="502"/>
      <c r="N11" s="502"/>
      <c r="O11" s="513"/>
      <c r="V11" s="147"/>
      <c r="W11" s="147"/>
      <c r="X11" s="147"/>
      <c r="Y11" s="147"/>
      <c r="Z11" s="147"/>
      <c r="AA11" s="147"/>
      <c r="AB11" s="147"/>
      <c r="AC11" s="147"/>
      <c r="AD11" s="147"/>
      <c r="AE11" s="147"/>
      <c r="AF11" s="147"/>
    </row>
    <row r="12">
      <c r="A12" s="510" t="s">
        <v>725</v>
      </c>
      <c r="B12" s="510">
        <v>1903.0</v>
      </c>
      <c r="C12" s="122">
        <f>B12/B49*100</f>
        <v>1.886119233</v>
      </c>
      <c r="D12" s="510">
        <v>3077.0</v>
      </c>
      <c r="E12" s="514">
        <f>D12/D49*100</f>
        <v>3.056490946</v>
      </c>
      <c r="F12" s="16">
        <v>7944.0</v>
      </c>
      <c r="G12" s="476">
        <f>F12/F49*100</f>
        <v>3.465741771</v>
      </c>
      <c r="H12" s="515"/>
      <c r="I12" s="513" t="s">
        <v>726</v>
      </c>
      <c r="J12" s="513">
        <v>4.1</v>
      </c>
      <c r="K12" s="513">
        <v>5.9</v>
      </c>
      <c r="L12" s="513">
        <v>3.6</v>
      </c>
      <c r="M12" s="502"/>
      <c r="N12" s="502"/>
      <c r="O12" s="513"/>
      <c r="V12" s="147"/>
      <c r="W12" s="147"/>
      <c r="X12" s="147"/>
      <c r="Y12" s="147"/>
      <c r="Z12" s="147"/>
      <c r="AA12" s="147"/>
      <c r="AB12" s="147"/>
      <c r="AC12" s="147"/>
      <c r="AD12" s="147"/>
      <c r="AE12" s="147"/>
      <c r="AF12" s="147"/>
    </row>
    <row r="13">
      <c r="A13" s="510" t="s">
        <v>719</v>
      </c>
      <c r="B13" s="510">
        <v>5287.0</v>
      </c>
      <c r="C13" s="122">
        <f>B13/B49*100</f>
        <v>5.240101095</v>
      </c>
      <c r="D13" s="510">
        <v>5119.0</v>
      </c>
      <c r="E13" s="514">
        <f>D13/D49*100</f>
        <v>5.084880452</v>
      </c>
      <c r="F13" s="16">
        <v>7046.0</v>
      </c>
      <c r="G13" s="476">
        <f>F13/F49*100</f>
        <v>3.073969854</v>
      </c>
      <c r="H13" s="515"/>
      <c r="I13" s="513" t="s">
        <v>727</v>
      </c>
      <c r="J13" s="513" t="s">
        <v>721</v>
      </c>
      <c r="K13" s="513">
        <v>4.9</v>
      </c>
      <c r="L13" s="513">
        <v>2.8</v>
      </c>
      <c r="M13" s="502"/>
      <c r="N13" s="502"/>
      <c r="O13" s="513"/>
      <c r="V13" s="147"/>
      <c r="W13" s="147"/>
      <c r="X13" s="147"/>
      <c r="Y13" s="147"/>
      <c r="Z13" s="147"/>
      <c r="AA13" s="147"/>
      <c r="AB13" s="147"/>
      <c r="AC13" s="147"/>
      <c r="AD13" s="147"/>
      <c r="AE13" s="147"/>
      <c r="AF13" s="147"/>
    </row>
    <row r="14">
      <c r="A14" s="510" t="s">
        <v>728</v>
      </c>
      <c r="B14" s="510">
        <v>7039.0</v>
      </c>
      <c r="C14" s="122">
        <f>B14/B49*100</f>
        <v>6.97655979</v>
      </c>
      <c r="D14" s="510">
        <v>6238.0</v>
      </c>
      <c r="E14" s="514">
        <f>D14/D49*100</f>
        <v>6.196422008</v>
      </c>
      <c r="F14" s="16">
        <v>7031.0</v>
      </c>
      <c r="G14" s="476">
        <f>F14/F49*100</f>
        <v>3.067425779</v>
      </c>
      <c r="H14" s="515"/>
      <c r="I14" s="513" t="s">
        <v>729</v>
      </c>
      <c r="J14" s="513">
        <v>2.6</v>
      </c>
      <c r="K14" s="513">
        <v>2.4</v>
      </c>
      <c r="L14" s="513">
        <v>1.5</v>
      </c>
      <c r="M14" s="502"/>
      <c r="N14" s="502"/>
      <c r="O14" s="513"/>
      <c r="V14" s="147"/>
      <c r="W14" s="147"/>
      <c r="X14" s="147"/>
      <c r="Y14" s="147"/>
      <c r="Z14" s="147"/>
      <c r="AA14" s="147"/>
      <c r="AB14" s="147"/>
      <c r="AC14" s="147"/>
      <c r="AD14" s="147"/>
      <c r="AE14" s="147"/>
      <c r="AF14" s="147"/>
    </row>
    <row r="15">
      <c r="A15" s="510" t="s">
        <v>730</v>
      </c>
      <c r="B15" s="510">
        <v>3647.0</v>
      </c>
      <c r="C15" s="122">
        <f>B15/B49*100</f>
        <v>3.614648892</v>
      </c>
      <c r="D15" s="510">
        <v>3994.0</v>
      </c>
      <c r="E15" s="514">
        <f>D15/D49*100</f>
        <v>3.967378888</v>
      </c>
      <c r="F15" s="16">
        <v>6216.0</v>
      </c>
      <c r="G15" s="476">
        <f>F15/F49*100</f>
        <v>2.711864407</v>
      </c>
      <c r="H15" s="515"/>
      <c r="I15" s="513" t="s">
        <v>731</v>
      </c>
      <c r="J15" s="513" t="s">
        <v>721</v>
      </c>
      <c r="K15" s="513" t="s">
        <v>721</v>
      </c>
      <c r="L15" s="513">
        <v>2.0</v>
      </c>
      <c r="M15" s="502"/>
      <c r="N15" s="502"/>
      <c r="O15" s="513"/>
      <c r="V15" s="147"/>
      <c r="W15" s="147"/>
      <c r="X15" s="147"/>
      <c r="Y15" s="147"/>
      <c r="Z15" s="147"/>
      <c r="AA15" s="147"/>
      <c r="AB15" s="147"/>
      <c r="AC15" s="147"/>
      <c r="AD15" s="147"/>
      <c r="AE15" s="147"/>
      <c r="AF15" s="147"/>
    </row>
    <row r="16">
      <c r="A16" s="516" t="s">
        <v>732</v>
      </c>
      <c r="B16" s="517">
        <v>1811.0</v>
      </c>
      <c r="C16" s="517">
        <v>1.8</v>
      </c>
      <c r="D16" s="517">
        <v>2496.0</v>
      </c>
      <c r="E16" s="517">
        <v>2.48</v>
      </c>
      <c r="F16" s="517">
        <v>5262.0</v>
      </c>
      <c r="G16" s="518">
        <f>F16/F49*100</f>
        <v>2.295661279</v>
      </c>
      <c r="H16" s="502"/>
      <c r="I16" s="513" t="s">
        <v>569</v>
      </c>
      <c r="J16" s="513">
        <v>32.6</v>
      </c>
      <c r="K16" s="513">
        <v>14.4</v>
      </c>
      <c r="L16" s="513">
        <v>31.1</v>
      </c>
      <c r="M16" s="502"/>
      <c r="N16" s="502"/>
      <c r="O16" s="502"/>
      <c r="V16" s="147"/>
      <c r="W16" s="147"/>
      <c r="X16" s="147"/>
      <c r="Y16" s="147"/>
      <c r="Z16" s="147"/>
      <c r="AA16" s="147"/>
      <c r="AB16" s="147"/>
      <c r="AC16" s="147"/>
      <c r="AD16" s="147"/>
      <c r="AE16" s="147"/>
      <c r="AF16" s="147"/>
    </row>
    <row r="17">
      <c r="A17" s="516" t="s">
        <v>733</v>
      </c>
      <c r="B17" s="517">
        <v>2633.0</v>
      </c>
      <c r="C17" s="517">
        <v>2.6</v>
      </c>
      <c r="D17" s="517">
        <v>2779.0</v>
      </c>
      <c r="E17" s="517">
        <v>2.76</v>
      </c>
      <c r="F17" s="517">
        <v>5900.0</v>
      </c>
      <c r="G17" s="518">
        <f>F17/F49*100</f>
        <v>2.574002574</v>
      </c>
      <c r="H17" s="502"/>
      <c r="I17" s="502"/>
      <c r="J17" s="502"/>
      <c r="K17" s="502"/>
      <c r="L17" s="502"/>
      <c r="M17" s="502"/>
      <c r="N17" s="502"/>
      <c r="O17" s="502"/>
      <c r="V17" s="147"/>
      <c r="W17" s="147"/>
      <c r="X17" s="147"/>
      <c r="Y17" s="147"/>
      <c r="Z17" s="147"/>
      <c r="AA17" s="147"/>
      <c r="AB17" s="147"/>
      <c r="AC17" s="147"/>
      <c r="AD17" s="147"/>
      <c r="AE17" s="147"/>
      <c r="AF17" s="147"/>
    </row>
    <row r="18">
      <c r="A18" s="516" t="s">
        <v>734</v>
      </c>
      <c r="B18" s="517">
        <v>2098.0</v>
      </c>
      <c r="C18" s="517">
        <v>2.1</v>
      </c>
      <c r="D18" s="517">
        <v>2202.0</v>
      </c>
      <c r="E18" s="517">
        <v>2.19</v>
      </c>
      <c r="F18" s="517">
        <v>4600.0</v>
      </c>
      <c r="G18" s="518">
        <f>F18/F49*100</f>
        <v>2.006849464</v>
      </c>
      <c r="H18" s="502"/>
      <c r="I18" s="502"/>
      <c r="J18" s="502"/>
      <c r="K18" s="502"/>
      <c r="L18" s="502"/>
      <c r="M18" s="502"/>
      <c r="N18" s="502"/>
      <c r="O18" s="502"/>
      <c r="V18" s="147"/>
      <c r="W18" s="147"/>
      <c r="X18" s="147"/>
      <c r="Y18" s="147"/>
      <c r="Z18" s="147"/>
      <c r="AA18" s="147"/>
      <c r="AB18" s="147"/>
      <c r="AC18" s="147"/>
      <c r="AD18" s="147"/>
      <c r="AE18" s="147"/>
      <c r="AF18" s="147"/>
    </row>
    <row r="19">
      <c r="A19" s="510" t="s">
        <v>735</v>
      </c>
      <c r="B19" s="510">
        <v>2703.0</v>
      </c>
      <c r="C19" s="122">
        <f>B19/B49*100</f>
        <v>2.679022746</v>
      </c>
      <c r="D19" s="510">
        <v>2900.0</v>
      </c>
      <c r="E19" s="514">
        <f>D19/D49*100</f>
        <v>2.8806707</v>
      </c>
      <c r="F19" s="16">
        <v>4287.0</v>
      </c>
      <c r="G19" s="476">
        <f>F19/F49*100</f>
        <v>1.870296447</v>
      </c>
      <c r="H19" s="515"/>
      <c r="I19" s="502"/>
      <c r="J19" s="502"/>
      <c r="K19" s="502"/>
      <c r="L19" s="502"/>
      <c r="M19" s="502"/>
      <c r="N19" s="502"/>
      <c r="O19" s="513"/>
      <c r="V19" s="147"/>
      <c r="W19" s="147"/>
      <c r="X19" s="147"/>
      <c r="Y19" s="147"/>
      <c r="Z19" s="147"/>
      <c r="AA19" s="147"/>
      <c r="AB19" s="147"/>
      <c r="AC19" s="147"/>
      <c r="AD19" s="147"/>
      <c r="AE19" s="147"/>
      <c r="AF19" s="147"/>
    </row>
    <row r="20">
      <c r="A20" s="510" t="s">
        <v>727</v>
      </c>
      <c r="B20" s="510">
        <v>3373.0</v>
      </c>
      <c r="C20" s="122">
        <f>B20/B49*100</f>
        <v>3.343079439</v>
      </c>
      <c r="D20" s="510">
        <v>3300.0</v>
      </c>
      <c r="E20" s="514">
        <f>D20/D49*100</f>
        <v>3.278004589</v>
      </c>
      <c r="F20" s="16">
        <v>5262.0</v>
      </c>
      <c r="G20" s="476">
        <f>F20/F49*100</f>
        <v>2.295661279</v>
      </c>
      <c r="H20" s="515"/>
      <c r="I20" s="513" t="s">
        <v>34</v>
      </c>
      <c r="J20" s="513">
        <v>47.4</v>
      </c>
      <c r="K20" s="513">
        <v>47.9</v>
      </c>
      <c r="L20" s="513">
        <v>45.4</v>
      </c>
      <c r="M20" s="502"/>
      <c r="N20" s="502"/>
      <c r="O20" s="502"/>
      <c r="V20" s="147"/>
      <c r="W20" s="147"/>
      <c r="X20" s="147"/>
      <c r="Y20" s="147"/>
      <c r="Z20" s="147"/>
      <c r="AA20" s="147"/>
      <c r="AB20" s="147"/>
      <c r="AC20" s="147"/>
      <c r="AD20" s="147"/>
      <c r="AE20" s="147"/>
      <c r="AF20" s="147"/>
    </row>
    <row r="21">
      <c r="A21" s="510" t="s">
        <v>736</v>
      </c>
      <c r="B21" s="505"/>
      <c r="C21" s="122">
        <f>B21/B49*100</f>
        <v>0</v>
      </c>
      <c r="D21" s="510">
        <v>2633.0</v>
      </c>
      <c r="E21" s="514">
        <f>D21/D49*100</f>
        <v>2.615450328</v>
      </c>
      <c r="F21" s="16">
        <v>6746.0</v>
      </c>
      <c r="G21" s="476">
        <f>F21/F49*100</f>
        <v>2.943088367</v>
      </c>
      <c r="H21" s="515"/>
      <c r="I21" s="513" t="s">
        <v>38</v>
      </c>
      <c r="J21" s="513">
        <v>686.3</v>
      </c>
      <c r="K21" s="513">
        <v>855.3</v>
      </c>
      <c r="L21" s="513">
        <v>653.2</v>
      </c>
      <c r="M21" s="502"/>
      <c r="N21" s="502"/>
      <c r="O21" s="502"/>
      <c r="V21" s="147"/>
      <c r="W21" s="147"/>
      <c r="X21" s="147"/>
      <c r="Y21" s="147"/>
      <c r="Z21" s="147"/>
      <c r="AA21" s="147"/>
      <c r="AB21" s="147"/>
      <c r="AC21" s="147"/>
      <c r="AD21" s="147"/>
      <c r="AE21" s="147"/>
      <c r="AF21" s="147"/>
    </row>
    <row r="22">
      <c r="A22" s="519" t="s">
        <v>737</v>
      </c>
      <c r="B22" s="520"/>
      <c r="C22" s="521"/>
      <c r="D22" s="520"/>
      <c r="E22" s="521"/>
      <c r="F22" s="16">
        <v>4909.0</v>
      </c>
      <c r="G22" s="476">
        <f>F22/F49*100</f>
        <v>2.141657396</v>
      </c>
      <c r="H22" s="515"/>
      <c r="I22" s="502"/>
      <c r="J22" s="502"/>
      <c r="K22" s="502"/>
      <c r="L22" s="502"/>
      <c r="M22" s="502"/>
      <c r="N22" s="502"/>
      <c r="V22" s="147"/>
      <c r="W22" s="147"/>
      <c r="X22" s="147"/>
      <c r="Y22" s="147"/>
      <c r="Z22" s="147"/>
      <c r="AA22" s="147"/>
      <c r="AB22" s="147"/>
      <c r="AC22" s="147"/>
      <c r="AD22" s="147"/>
      <c r="AE22" s="147"/>
      <c r="AF22" s="147"/>
    </row>
    <row r="23">
      <c r="A23" s="510" t="s">
        <v>738</v>
      </c>
      <c r="B23" s="510">
        <v>2151.0</v>
      </c>
      <c r="C23" s="122">
        <f>B23/B49*100</f>
        <v>2.131919322</v>
      </c>
      <c r="D23" s="510">
        <v>2085.0</v>
      </c>
      <c r="E23" s="514">
        <f>D23/D49*100</f>
        <v>2.0711029</v>
      </c>
      <c r="F23" s="16">
        <v>4371.0</v>
      </c>
      <c r="G23" s="476">
        <f>F23/F49*100</f>
        <v>1.906943263</v>
      </c>
      <c r="H23" s="515"/>
      <c r="I23" s="502"/>
      <c r="J23" s="513" t="s">
        <v>739</v>
      </c>
      <c r="V23" s="147"/>
      <c r="W23" s="147"/>
      <c r="X23" s="147"/>
      <c r="Y23" s="147"/>
      <c r="Z23" s="147"/>
      <c r="AA23" s="147"/>
      <c r="AB23" s="147"/>
      <c r="AC23" s="147"/>
      <c r="AD23" s="147"/>
      <c r="AE23" s="147"/>
      <c r="AF23" s="147"/>
    </row>
    <row r="24">
      <c r="A24" s="510" t="s">
        <v>740</v>
      </c>
      <c r="B24" s="510">
        <v>2098.0</v>
      </c>
      <c r="C24" s="122">
        <f>B24/B49*100</f>
        <v>2.079389464</v>
      </c>
      <c r="D24" s="510">
        <v>2085.0</v>
      </c>
      <c r="E24" s="514">
        <f>D24/D49*100</f>
        <v>2.0711029</v>
      </c>
      <c r="F24" s="16">
        <v>4088.0</v>
      </c>
      <c r="G24" s="476">
        <f>F24/F49*100</f>
        <v>1.783478394</v>
      </c>
      <c r="H24" s="515"/>
      <c r="I24" s="502"/>
      <c r="J24" s="478" t="s">
        <v>741</v>
      </c>
      <c r="V24" s="147"/>
      <c r="W24" s="147"/>
      <c r="X24" s="147"/>
      <c r="Y24" s="147"/>
      <c r="Z24" s="147"/>
      <c r="AA24" s="147"/>
      <c r="AB24" s="147"/>
      <c r="AC24" s="147"/>
      <c r="AD24" s="147"/>
      <c r="AE24" s="147"/>
      <c r="AF24" s="147"/>
    </row>
    <row r="25">
      <c r="A25" s="519" t="s">
        <v>742</v>
      </c>
      <c r="B25" s="520"/>
      <c r="C25" s="521"/>
      <c r="D25" s="520"/>
      <c r="E25" s="521"/>
      <c r="F25" s="16">
        <v>3990.0</v>
      </c>
      <c r="G25" s="476">
        <f>F25/F49*100</f>
        <v>1.740723775</v>
      </c>
      <c r="H25" s="515"/>
      <c r="I25" s="502"/>
      <c r="O25" s="502"/>
      <c r="V25" s="147"/>
      <c r="W25" s="147"/>
      <c r="X25" s="147"/>
      <c r="Y25" s="147"/>
      <c r="Z25" s="147"/>
      <c r="AA25" s="147"/>
      <c r="AB25" s="147"/>
      <c r="AC25" s="147"/>
      <c r="AD25" s="147"/>
      <c r="AE25" s="147"/>
      <c r="AF25" s="147"/>
    </row>
    <row r="26">
      <c r="A26" s="510" t="s">
        <v>743</v>
      </c>
      <c r="B26" s="510">
        <v>2561.0</v>
      </c>
      <c r="C26" s="122">
        <f>B26/B49*100</f>
        <v>2.538282373</v>
      </c>
      <c r="D26" s="510">
        <v>2038.0</v>
      </c>
      <c r="E26" s="514">
        <f>D26/D49*100</f>
        <v>2.024416168</v>
      </c>
      <c r="F26" s="16">
        <v>3964.0</v>
      </c>
      <c r="G26" s="476">
        <f>F26/F49*100</f>
        <v>1.729380712</v>
      </c>
      <c r="H26" s="515"/>
      <c r="I26" s="502"/>
      <c r="O26" s="502"/>
      <c r="V26" s="147"/>
      <c r="W26" s="147"/>
      <c r="X26" s="147"/>
      <c r="Y26" s="147"/>
      <c r="Z26" s="147"/>
      <c r="AA26" s="147"/>
      <c r="AB26" s="147"/>
      <c r="AC26" s="147"/>
      <c r="AD26" s="147"/>
      <c r="AE26" s="147"/>
      <c r="AF26" s="147"/>
    </row>
    <row r="27">
      <c r="A27" s="510" t="s">
        <v>744</v>
      </c>
      <c r="B27" s="510">
        <v>2759.0</v>
      </c>
      <c r="C27" s="122">
        <f>B27/B49*100</f>
        <v>2.734525992</v>
      </c>
      <c r="D27" s="510">
        <v>2663.0</v>
      </c>
      <c r="E27" s="514">
        <f>D27/D49*100</f>
        <v>2.64525037</v>
      </c>
      <c r="F27" s="16">
        <v>3156.0</v>
      </c>
      <c r="G27" s="476">
        <f>F27/F49*100</f>
        <v>1.376873241</v>
      </c>
      <c r="H27" s="515"/>
      <c r="I27" s="502"/>
      <c r="O27" s="502"/>
      <c r="V27" s="147"/>
      <c r="W27" s="147"/>
      <c r="X27" s="147"/>
      <c r="Y27" s="147"/>
      <c r="Z27" s="147"/>
      <c r="AA27" s="147"/>
      <c r="AB27" s="147"/>
      <c r="AC27" s="147"/>
      <c r="AD27" s="147"/>
      <c r="AE27" s="147"/>
      <c r="AF27" s="147"/>
    </row>
    <row r="28">
      <c r="A28" s="519" t="s">
        <v>745</v>
      </c>
      <c r="B28" s="520"/>
      <c r="C28" s="521"/>
      <c r="D28" s="520"/>
      <c r="E28" s="521"/>
      <c r="F28" s="16">
        <v>3121.0</v>
      </c>
      <c r="G28" s="476">
        <f>F28/F49*100</f>
        <v>1.361603734</v>
      </c>
      <c r="H28" s="515"/>
      <c r="I28" s="502"/>
      <c r="O28" s="502"/>
      <c r="V28" s="147"/>
      <c r="W28" s="147"/>
      <c r="X28" s="147"/>
      <c r="Y28" s="147"/>
      <c r="Z28" s="147"/>
      <c r="AA28" s="147"/>
      <c r="AB28" s="147"/>
      <c r="AC28" s="147"/>
      <c r="AD28" s="147"/>
      <c r="AE28" s="147"/>
      <c r="AF28" s="147"/>
    </row>
    <row r="29">
      <c r="A29" s="510" t="s">
        <v>7</v>
      </c>
      <c r="B29" s="510">
        <v>1365.0</v>
      </c>
      <c r="C29" s="122">
        <f>B29/B49*100</f>
        <v>1.35289162</v>
      </c>
      <c r="D29" s="510">
        <v>1512.0</v>
      </c>
      <c r="E29" s="514">
        <f>D29/D49*100</f>
        <v>1.501922103</v>
      </c>
      <c r="F29" s="16">
        <v>3065.0</v>
      </c>
      <c r="G29" s="476">
        <f>F29/F49*100</f>
        <v>1.337172524</v>
      </c>
      <c r="H29" s="515"/>
      <c r="I29" s="502"/>
      <c r="V29" s="147"/>
      <c r="W29" s="147"/>
      <c r="X29" s="147"/>
      <c r="Y29" s="147"/>
      <c r="Z29" s="147"/>
      <c r="AA29" s="147"/>
      <c r="AB29" s="147"/>
      <c r="AC29" s="147"/>
      <c r="AD29" s="147"/>
      <c r="AE29" s="147"/>
      <c r="AF29" s="147"/>
    </row>
    <row r="30">
      <c r="A30" s="510" t="s">
        <v>614</v>
      </c>
      <c r="B30" s="510">
        <v>2421.0</v>
      </c>
      <c r="C30" s="122">
        <f>B30/B49*100</f>
        <v>2.399524258</v>
      </c>
      <c r="D30" s="510">
        <v>2118.0</v>
      </c>
      <c r="E30" s="514">
        <f>D30/D49*100</f>
        <v>2.103882945</v>
      </c>
      <c r="F30" s="16">
        <v>2884.0</v>
      </c>
      <c r="G30" s="476">
        <f>F30/F49*100</f>
        <v>1.25820736</v>
      </c>
      <c r="H30" s="515"/>
      <c r="I30" s="502"/>
      <c r="V30" s="147"/>
      <c r="W30" s="147"/>
      <c r="X30" s="147"/>
      <c r="Y30" s="147"/>
      <c r="Z30" s="147"/>
      <c r="AA30" s="147"/>
      <c r="AB30" s="147"/>
      <c r="AC30" s="147"/>
      <c r="AD30" s="147"/>
      <c r="AE30" s="147"/>
      <c r="AF30" s="147"/>
    </row>
    <row r="31">
      <c r="A31" s="519" t="s">
        <v>746</v>
      </c>
      <c r="B31" s="520"/>
      <c r="C31" s="521"/>
      <c r="D31" s="520"/>
      <c r="E31" s="521"/>
      <c r="F31" s="16">
        <v>2763.0</v>
      </c>
      <c r="G31" s="476">
        <f>F31/F49*100</f>
        <v>1.205418494</v>
      </c>
      <c r="H31" s="515"/>
      <c r="I31" s="502"/>
      <c r="V31" s="147"/>
      <c r="W31" s="147"/>
      <c r="X31" s="147"/>
      <c r="Y31" s="147"/>
      <c r="Z31" s="147"/>
      <c r="AA31" s="147"/>
      <c r="AB31" s="147"/>
      <c r="AC31" s="147"/>
      <c r="AD31" s="147"/>
      <c r="AE31" s="147"/>
      <c r="AF31" s="147"/>
    </row>
    <row r="32">
      <c r="A32" s="519" t="s">
        <v>747</v>
      </c>
      <c r="B32" s="520"/>
      <c r="C32" s="521"/>
      <c r="D32" s="520"/>
      <c r="E32" s="521"/>
      <c r="F32" s="16">
        <v>2744.0</v>
      </c>
      <c r="G32" s="476">
        <f>F32/F49*100</f>
        <v>1.197129333</v>
      </c>
      <c r="H32" s="515"/>
      <c r="I32" s="502"/>
      <c r="V32" s="147"/>
      <c r="W32" s="147"/>
      <c r="X32" s="147"/>
      <c r="Y32" s="147"/>
      <c r="Z32" s="147"/>
      <c r="AA32" s="147"/>
      <c r="AB32" s="147"/>
      <c r="AC32" s="147"/>
      <c r="AD32" s="147"/>
      <c r="AE32" s="147"/>
      <c r="AF32" s="147"/>
    </row>
    <row r="33">
      <c r="A33" s="519" t="s">
        <v>748</v>
      </c>
      <c r="B33" s="520"/>
      <c r="C33" s="521"/>
      <c r="D33" s="520"/>
      <c r="E33" s="521"/>
      <c r="F33" s="16">
        <v>2731.0</v>
      </c>
      <c r="G33" s="476">
        <f>F33/F49*100</f>
        <v>1.191457802</v>
      </c>
      <c r="H33" s="515"/>
      <c r="I33" s="502"/>
      <c r="V33" s="147"/>
      <c r="W33" s="147"/>
      <c r="X33" s="147"/>
      <c r="Y33" s="147"/>
      <c r="Z33" s="147"/>
      <c r="AA33" s="147"/>
      <c r="AB33" s="147"/>
      <c r="AC33" s="147"/>
      <c r="AD33" s="147"/>
      <c r="AE33" s="147"/>
      <c r="AF33" s="147"/>
    </row>
    <row r="34">
      <c r="A34" s="519" t="s">
        <v>749</v>
      </c>
      <c r="B34" s="520"/>
      <c r="C34" s="521"/>
      <c r="D34" s="520"/>
      <c r="E34" s="521"/>
      <c r="F34" s="16">
        <v>2555.0</v>
      </c>
      <c r="G34" s="476">
        <f>F34/F49*100</f>
        <v>1.114673996</v>
      </c>
      <c r="H34" s="515"/>
      <c r="I34" s="502"/>
      <c r="V34" s="147"/>
      <c r="W34" s="147"/>
      <c r="X34" s="147"/>
      <c r="Y34" s="147"/>
      <c r="Z34" s="147"/>
      <c r="AA34" s="147"/>
      <c r="AB34" s="147"/>
      <c r="AC34" s="147"/>
      <c r="AD34" s="147"/>
      <c r="AE34" s="147"/>
      <c r="AF34" s="147"/>
    </row>
    <row r="35">
      <c r="A35" s="519" t="s">
        <v>750</v>
      </c>
      <c r="B35" s="520"/>
      <c r="C35" s="521"/>
      <c r="D35" s="520"/>
      <c r="E35" s="521"/>
      <c r="F35" s="16">
        <v>2156.0</v>
      </c>
      <c r="G35" s="476">
        <f>F35/F49*100</f>
        <v>0.9406016186</v>
      </c>
      <c r="H35" s="515"/>
      <c r="I35" s="502"/>
      <c r="O35" s="502"/>
      <c r="V35" s="147"/>
      <c r="W35" s="147"/>
      <c r="X35" s="147"/>
      <c r="Y35" s="147"/>
      <c r="Z35" s="147"/>
      <c r="AA35" s="147"/>
      <c r="AB35" s="147"/>
      <c r="AC35" s="147"/>
      <c r="AD35" s="147"/>
      <c r="AE35" s="147"/>
      <c r="AF35" s="147"/>
    </row>
    <row r="36">
      <c r="A36" s="519" t="s">
        <v>751</v>
      </c>
      <c r="B36" s="520"/>
      <c r="C36" s="521"/>
      <c r="D36" s="520"/>
      <c r="E36" s="521"/>
      <c r="F36" s="16">
        <v>2152.0</v>
      </c>
      <c r="G36" s="476">
        <f>F36/F49*100</f>
        <v>0.9388565321</v>
      </c>
      <c r="H36" s="515"/>
      <c r="I36" s="502"/>
      <c r="O36" s="502"/>
      <c r="V36" s="147"/>
      <c r="W36" s="147"/>
      <c r="X36" s="147"/>
      <c r="Y36" s="147"/>
      <c r="Z36" s="147"/>
      <c r="AA36" s="147"/>
      <c r="AB36" s="147"/>
      <c r="AC36" s="147"/>
      <c r="AD36" s="147"/>
      <c r="AE36" s="147"/>
      <c r="AF36" s="147"/>
    </row>
    <row r="37">
      <c r="A37" s="519" t="s">
        <v>752</v>
      </c>
      <c r="B37" s="520"/>
      <c r="C37" s="521"/>
      <c r="D37" s="520"/>
      <c r="E37" s="521"/>
      <c r="F37" s="16">
        <v>2128.0</v>
      </c>
      <c r="G37" s="476">
        <f>F37/F49*100</f>
        <v>0.9283860131</v>
      </c>
      <c r="H37" s="515"/>
      <c r="I37" s="502"/>
      <c r="O37" s="502"/>
      <c r="V37" s="147"/>
      <c r="W37" s="147"/>
      <c r="X37" s="147"/>
      <c r="Y37" s="147"/>
      <c r="Z37" s="147"/>
      <c r="AA37" s="147"/>
      <c r="AB37" s="147"/>
      <c r="AC37" s="147"/>
      <c r="AD37" s="147"/>
      <c r="AE37" s="147"/>
      <c r="AF37" s="147"/>
    </row>
    <row r="38">
      <c r="A38" s="510" t="s">
        <v>753</v>
      </c>
      <c r="B38" s="510">
        <v>1716.0</v>
      </c>
      <c r="C38" s="122">
        <f>B38/B49*100</f>
        <v>1.700778037</v>
      </c>
      <c r="D38" s="510">
        <v>1678.0</v>
      </c>
      <c r="E38" s="514">
        <f>D38/D49*100</f>
        <v>1.666815667</v>
      </c>
      <c r="F38" s="16">
        <v>2012.0</v>
      </c>
      <c r="G38" s="476">
        <f>F38/F49*100</f>
        <v>0.8777785049</v>
      </c>
      <c r="H38" s="515"/>
      <c r="I38" s="502"/>
      <c r="O38" s="502"/>
      <c r="V38" s="147"/>
      <c r="W38" s="147"/>
      <c r="X38" s="147"/>
      <c r="Y38" s="147"/>
      <c r="Z38" s="147"/>
      <c r="AA38" s="147"/>
      <c r="AB38" s="147"/>
      <c r="AC38" s="147"/>
      <c r="AD38" s="147"/>
      <c r="AE38" s="147"/>
      <c r="AF38" s="147"/>
    </row>
    <row r="39">
      <c r="A39" s="519" t="s">
        <v>754</v>
      </c>
      <c r="B39" s="520"/>
      <c r="C39" s="521"/>
      <c r="D39" s="520"/>
      <c r="E39" s="521"/>
      <c r="F39" s="16">
        <v>1919.0</v>
      </c>
      <c r="G39" s="476">
        <f>F39/F49*100</f>
        <v>0.837205244</v>
      </c>
      <c r="H39" s="515"/>
      <c r="I39" s="502"/>
      <c r="O39" s="502"/>
      <c r="V39" s="147"/>
      <c r="W39" s="147"/>
      <c r="X39" s="147"/>
      <c r="Y39" s="147"/>
      <c r="Z39" s="147"/>
      <c r="AA39" s="147"/>
      <c r="AB39" s="147"/>
      <c r="AC39" s="147"/>
      <c r="AD39" s="147"/>
      <c r="AE39" s="147"/>
      <c r="AF39" s="147"/>
    </row>
    <row r="40">
      <c r="A40" s="519" t="s">
        <v>755</v>
      </c>
      <c r="B40" s="520"/>
      <c r="C40" s="521"/>
      <c r="D40" s="520"/>
      <c r="E40" s="521"/>
      <c r="F40" s="16">
        <v>1627.0</v>
      </c>
      <c r="G40" s="476">
        <f>F40/F49*100</f>
        <v>0.7098139302</v>
      </c>
      <c r="H40" s="515"/>
      <c r="I40" s="502"/>
      <c r="O40" s="502"/>
      <c r="V40" s="147"/>
      <c r="W40" s="147"/>
      <c r="X40" s="147"/>
      <c r="Y40" s="147"/>
      <c r="Z40" s="147"/>
      <c r="AA40" s="147"/>
      <c r="AB40" s="147"/>
      <c r="AC40" s="147"/>
      <c r="AD40" s="147"/>
      <c r="AE40" s="147"/>
      <c r="AF40" s="147"/>
    </row>
    <row r="41">
      <c r="A41" s="519" t="s">
        <v>756</v>
      </c>
      <c r="B41" s="520"/>
      <c r="C41" s="521"/>
      <c r="D41" s="520"/>
      <c r="E41" s="521"/>
      <c r="F41" s="16">
        <v>1614.0</v>
      </c>
      <c r="G41" s="476">
        <f>F41/F49*100</f>
        <v>0.7041423991</v>
      </c>
      <c r="H41" s="515"/>
      <c r="I41" s="502"/>
      <c r="O41" s="502"/>
      <c r="V41" s="147"/>
      <c r="W41" s="147"/>
      <c r="X41" s="147"/>
      <c r="Y41" s="147"/>
      <c r="Z41" s="147"/>
      <c r="AA41" s="147"/>
      <c r="AB41" s="147"/>
      <c r="AC41" s="147"/>
      <c r="AD41" s="147"/>
      <c r="AE41" s="147"/>
      <c r="AF41" s="147"/>
    </row>
    <row r="42">
      <c r="A42" s="519" t="s">
        <v>757</v>
      </c>
      <c r="B42" s="520"/>
      <c r="C42" s="521"/>
      <c r="D42" s="520"/>
      <c r="E42" s="521"/>
      <c r="F42" s="16">
        <v>1753.0</v>
      </c>
      <c r="G42" s="476">
        <f>F42/F49*100</f>
        <v>0.7647841546</v>
      </c>
      <c r="H42" s="515"/>
      <c r="I42" s="502"/>
      <c r="O42" s="502"/>
      <c r="V42" s="147"/>
      <c r="W42" s="147"/>
      <c r="X42" s="147"/>
      <c r="Y42" s="147"/>
      <c r="Z42" s="147"/>
      <c r="AA42" s="147"/>
      <c r="AB42" s="147"/>
      <c r="AC42" s="147"/>
      <c r="AD42" s="147"/>
      <c r="AE42" s="147"/>
      <c r="AF42" s="147"/>
    </row>
    <row r="43">
      <c r="A43" s="519" t="s">
        <v>758</v>
      </c>
      <c r="B43" s="520"/>
      <c r="C43" s="521"/>
      <c r="D43" s="520"/>
      <c r="E43" s="521"/>
      <c r="F43" s="16">
        <v>1749.0</v>
      </c>
      <c r="G43" s="476">
        <f>F43/F49*100</f>
        <v>0.7630390681</v>
      </c>
      <c r="H43" s="515"/>
      <c r="I43" s="502"/>
      <c r="O43" s="502"/>
      <c r="V43" s="147"/>
      <c r="W43" s="147"/>
      <c r="X43" s="147"/>
      <c r="Y43" s="147"/>
      <c r="Z43" s="147"/>
      <c r="AA43" s="147"/>
      <c r="AB43" s="147"/>
      <c r="AC43" s="147"/>
      <c r="AD43" s="147"/>
      <c r="AE43" s="147"/>
      <c r="AF43" s="147"/>
    </row>
    <row r="44">
      <c r="A44" s="519" t="s">
        <v>759</v>
      </c>
      <c r="B44" s="520"/>
      <c r="C44" s="521"/>
      <c r="D44" s="520"/>
      <c r="E44" s="521"/>
      <c r="F44" s="16">
        <v>1747.0</v>
      </c>
      <c r="G44" s="476">
        <f>F44/F49*100</f>
        <v>0.7621665249</v>
      </c>
      <c r="H44" s="515"/>
      <c r="I44" s="502"/>
      <c r="O44" s="502"/>
      <c r="V44" s="147"/>
      <c r="W44" s="147"/>
      <c r="X44" s="147"/>
      <c r="Y44" s="147"/>
      <c r="Z44" s="147"/>
      <c r="AA44" s="147"/>
      <c r="AB44" s="147"/>
      <c r="AC44" s="147"/>
      <c r="AD44" s="147"/>
      <c r="AE44" s="147"/>
      <c r="AF44" s="147"/>
    </row>
    <row r="45">
      <c r="A45" s="519" t="s">
        <v>760</v>
      </c>
      <c r="B45" s="520"/>
      <c r="C45" s="521"/>
      <c r="D45" s="520"/>
      <c r="E45" s="521"/>
      <c r="F45" s="16">
        <v>1686.0</v>
      </c>
      <c r="G45" s="476">
        <f>F45/F49*100</f>
        <v>0.7355539559</v>
      </c>
      <c r="H45" s="515"/>
      <c r="I45" s="502"/>
      <c r="O45" s="502"/>
      <c r="V45" s="147"/>
      <c r="W45" s="147"/>
      <c r="X45" s="147"/>
      <c r="Y45" s="147"/>
      <c r="Z45" s="147"/>
      <c r="AA45" s="147"/>
      <c r="AB45" s="147"/>
      <c r="AC45" s="147"/>
      <c r="AD45" s="147"/>
      <c r="AE45" s="147"/>
      <c r="AF45" s="147"/>
    </row>
    <row r="46">
      <c r="A46" s="519" t="s">
        <v>761</v>
      </c>
      <c r="B46" s="520"/>
      <c r="C46" s="521"/>
      <c r="D46" s="520"/>
      <c r="E46" s="521"/>
      <c r="F46" s="16">
        <v>1589.0</v>
      </c>
      <c r="G46" s="476">
        <f>F46/F49*100</f>
        <v>0.6932356085</v>
      </c>
      <c r="H46" s="515"/>
      <c r="I46" s="502"/>
      <c r="O46" s="502"/>
      <c r="V46" s="147"/>
      <c r="W46" s="147"/>
      <c r="X46" s="147"/>
      <c r="Y46" s="147"/>
      <c r="Z46" s="147"/>
      <c r="AA46" s="147"/>
      <c r="AB46" s="147"/>
      <c r="AC46" s="147"/>
      <c r="AD46" s="147"/>
      <c r="AE46" s="147"/>
      <c r="AF46" s="147"/>
    </row>
    <row r="47">
      <c r="A47" s="519" t="s">
        <v>762</v>
      </c>
      <c r="B47" s="520"/>
      <c r="C47" s="521"/>
      <c r="D47" s="520"/>
      <c r="E47" s="521"/>
      <c r="F47" s="16">
        <v>1378.0</v>
      </c>
      <c r="G47" s="476">
        <f>F47/F49*100</f>
        <v>0.6011822961</v>
      </c>
      <c r="H47" s="515"/>
      <c r="I47" s="502"/>
      <c r="O47" s="502"/>
      <c r="V47" s="147"/>
      <c r="W47" s="147"/>
      <c r="X47" s="147"/>
      <c r="Y47" s="147"/>
      <c r="Z47" s="147"/>
      <c r="AA47" s="147"/>
      <c r="AB47" s="147"/>
      <c r="AC47" s="147"/>
      <c r="AD47" s="147"/>
      <c r="AE47" s="147"/>
      <c r="AF47" s="147"/>
    </row>
    <row r="48">
      <c r="A48" s="522" t="s">
        <v>763</v>
      </c>
      <c r="B48" s="520"/>
      <c r="C48" s="521"/>
      <c r="D48" s="520"/>
      <c r="E48" s="521"/>
      <c r="F48" s="16">
        <v>1288.0</v>
      </c>
      <c r="G48" s="476">
        <f>F48/F49*100</f>
        <v>0.5619178501</v>
      </c>
      <c r="H48" s="515"/>
      <c r="I48" s="502"/>
      <c r="O48" s="502"/>
      <c r="V48" s="147"/>
      <c r="W48" s="147"/>
      <c r="X48" s="147"/>
      <c r="Y48" s="147"/>
      <c r="Z48" s="147"/>
      <c r="AA48" s="147"/>
      <c r="AB48" s="147"/>
      <c r="AC48" s="147"/>
      <c r="AD48" s="147"/>
      <c r="AE48" s="147"/>
      <c r="AF48" s="147"/>
    </row>
    <row r="49">
      <c r="A49" s="307" t="s">
        <v>764</v>
      </c>
      <c r="B49" s="523">
        <v>100895.0</v>
      </c>
      <c r="C49" s="524"/>
      <c r="D49" s="523">
        <v>100671.0</v>
      </c>
      <c r="E49" s="524"/>
      <c r="F49" s="525">
        <v>229215.0</v>
      </c>
      <c r="G49" s="147"/>
      <c r="H49" s="502"/>
      <c r="I49" s="502"/>
      <c r="O49" s="502"/>
      <c r="V49" s="147"/>
      <c r="W49" s="147"/>
      <c r="X49" s="147"/>
      <c r="Y49" s="147"/>
      <c r="Z49" s="147"/>
      <c r="AA49" s="147"/>
      <c r="AB49" s="147"/>
      <c r="AC49" s="147"/>
      <c r="AD49" s="147"/>
      <c r="AE49" s="147"/>
      <c r="AF49" s="147"/>
    </row>
    <row r="50">
      <c r="A50" s="278" t="s">
        <v>34</v>
      </c>
      <c r="B50" s="526">
        <v>32.5</v>
      </c>
      <c r="C50" s="147"/>
      <c r="D50" s="510">
        <v>30.0</v>
      </c>
      <c r="E50" s="147"/>
      <c r="F50" s="216">
        <v>20.9</v>
      </c>
      <c r="G50" s="147"/>
      <c r="H50" s="502"/>
      <c r="I50" s="502"/>
      <c r="O50" s="502"/>
      <c r="V50" s="147"/>
      <c r="W50" s="147"/>
      <c r="X50" s="147"/>
      <c r="Y50" s="147"/>
      <c r="Z50" s="147"/>
      <c r="AA50" s="147"/>
      <c r="AB50" s="147"/>
      <c r="AC50" s="147"/>
      <c r="AD50" s="147"/>
      <c r="AE50" s="147"/>
      <c r="AF50" s="147"/>
    </row>
    <row r="51">
      <c r="A51" s="475" t="s">
        <v>38</v>
      </c>
      <c r="B51" s="526">
        <v>552.0</v>
      </c>
      <c r="C51" s="147"/>
      <c r="D51" s="526">
        <v>507.013</v>
      </c>
      <c r="E51" s="147"/>
      <c r="F51" s="476">
        <v>285.69428667212645</v>
      </c>
      <c r="G51" s="147"/>
      <c r="H51" s="502"/>
      <c r="I51" s="502"/>
      <c r="O51" s="502"/>
      <c r="V51" s="147"/>
      <c r="W51" s="147"/>
      <c r="X51" s="147"/>
      <c r="Y51" s="147"/>
      <c r="Z51" s="147"/>
      <c r="AA51" s="147"/>
      <c r="AB51" s="147"/>
      <c r="AC51" s="147"/>
      <c r="AD51" s="147"/>
      <c r="AE51" s="147"/>
      <c r="AF51" s="147"/>
    </row>
    <row r="52">
      <c r="A52" s="124" t="s">
        <v>765</v>
      </c>
      <c r="H52" s="502"/>
      <c r="I52" s="502"/>
      <c r="O52" s="502"/>
      <c r="V52" s="147"/>
      <c r="W52" s="147"/>
      <c r="X52" s="147"/>
      <c r="Y52" s="147"/>
      <c r="Z52" s="147"/>
      <c r="AA52" s="147"/>
      <c r="AB52" s="147"/>
      <c r="AC52" s="147"/>
      <c r="AD52" s="147"/>
      <c r="AE52" s="147"/>
      <c r="AF52" s="147"/>
    </row>
    <row r="53">
      <c r="A53" s="124" t="s">
        <v>766</v>
      </c>
      <c r="H53" s="502"/>
      <c r="I53" s="502"/>
      <c r="O53" s="502"/>
      <c r="V53" s="147"/>
      <c r="W53" s="147"/>
      <c r="X53" s="147"/>
      <c r="Y53" s="147"/>
      <c r="Z53" s="147"/>
      <c r="AA53" s="147"/>
      <c r="AB53" s="147"/>
      <c r="AC53" s="147"/>
      <c r="AD53" s="147"/>
      <c r="AE53" s="147"/>
      <c r="AF53" s="147"/>
    </row>
    <row r="54">
      <c r="A54" s="147"/>
      <c r="B54" s="147"/>
      <c r="C54" s="147"/>
      <c r="D54" s="147"/>
      <c r="E54" s="147"/>
      <c r="F54" s="147"/>
      <c r="G54" s="147"/>
      <c r="H54" s="502"/>
      <c r="I54" s="502"/>
      <c r="O54" s="502"/>
      <c r="V54" s="147"/>
      <c r="W54" s="147"/>
      <c r="X54" s="147"/>
      <c r="Y54" s="147"/>
      <c r="Z54" s="147"/>
      <c r="AA54" s="147"/>
      <c r="AB54" s="147"/>
      <c r="AC54" s="147"/>
      <c r="AD54" s="147"/>
      <c r="AE54" s="147"/>
      <c r="AF54" s="147"/>
    </row>
    <row r="55">
      <c r="A55" s="147"/>
      <c r="B55" s="147"/>
      <c r="C55" s="147"/>
      <c r="D55" s="147"/>
      <c r="E55" s="147"/>
      <c r="F55" s="147"/>
      <c r="G55" s="147"/>
      <c r="H55" s="147"/>
      <c r="I55" s="502"/>
      <c r="O55" s="147"/>
      <c r="P55" s="147"/>
      <c r="Q55" s="147"/>
      <c r="R55" s="147"/>
      <c r="S55" s="147"/>
      <c r="T55" s="147"/>
      <c r="U55" s="147"/>
      <c r="V55" s="147"/>
      <c r="W55" s="147"/>
      <c r="X55" s="147"/>
      <c r="Y55" s="147"/>
      <c r="Z55" s="147"/>
      <c r="AA55" s="147"/>
      <c r="AB55" s="147"/>
      <c r="AC55" s="147"/>
      <c r="AD55" s="147"/>
      <c r="AE55" s="147"/>
      <c r="AF55" s="147"/>
    </row>
    <row r="56">
      <c r="A56" s="147"/>
      <c r="B56" s="147"/>
      <c r="C56" s="147"/>
      <c r="D56" s="147"/>
      <c r="E56" s="147"/>
      <c r="F56" s="147"/>
      <c r="G56" s="147"/>
      <c r="H56" s="147"/>
      <c r="I56" s="502"/>
      <c r="O56" s="147"/>
      <c r="P56" s="147"/>
      <c r="Q56" s="147"/>
      <c r="R56" s="147"/>
      <c r="S56" s="147"/>
      <c r="T56" s="147"/>
      <c r="U56" s="147"/>
      <c r="V56" s="147"/>
      <c r="W56" s="147"/>
      <c r="X56" s="147"/>
      <c r="Y56" s="147"/>
      <c r="Z56" s="147"/>
      <c r="AA56" s="147"/>
      <c r="AB56" s="147"/>
      <c r="AC56" s="147"/>
      <c r="AD56" s="147"/>
      <c r="AE56" s="147"/>
      <c r="AF56" s="147"/>
    </row>
    <row r="57">
      <c r="A57" s="147"/>
      <c r="B57" s="147"/>
      <c r="C57" s="147"/>
      <c r="D57" s="147"/>
      <c r="E57" s="147"/>
      <c r="F57" s="147"/>
      <c r="G57" s="147"/>
      <c r="H57" s="147"/>
      <c r="I57" s="502"/>
      <c r="O57" s="147"/>
      <c r="P57" s="147"/>
      <c r="Q57" s="147"/>
      <c r="R57" s="147"/>
      <c r="S57" s="147"/>
      <c r="T57" s="147"/>
      <c r="U57" s="147"/>
      <c r="V57" s="147"/>
      <c r="W57" s="147"/>
      <c r="X57" s="147"/>
      <c r="Y57" s="147"/>
      <c r="Z57" s="147"/>
      <c r="AA57" s="147"/>
      <c r="AB57" s="147"/>
      <c r="AC57" s="147"/>
      <c r="AD57" s="147"/>
      <c r="AE57" s="147"/>
      <c r="AF57" s="147"/>
    </row>
    <row r="58">
      <c r="A58" s="147"/>
      <c r="B58" s="147"/>
      <c r="C58" s="147"/>
      <c r="D58" s="147"/>
      <c r="E58" s="147"/>
      <c r="F58" s="147"/>
      <c r="G58" s="147"/>
      <c r="H58" s="147"/>
      <c r="I58" s="502"/>
      <c r="O58" s="147"/>
      <c r="P58" s="147"/>
      <c r="Q58" s="147"/>
      <c r="R58" s="147"/>
      <c r="S58" s="147"/>
      <c r="T58" s="147"/>
      <c r="U58" s="147"/>
      <c r="V58" s="147"/>
      <c r="W58" s="147"/>
      <c r="X58" s="147"/>
      <c r="Y58" s="147"/>
      <c r="Z58" s="147"/>
      <c r="AA58" s="147"/>
      <c r="AB58" s="147"/>
      <c r="AC58" s="147"/>
      <c r="AD58" s="147"/>
      <c r="AE58" s="147"/>
      <c r="AF58" s="147"/>
    </row>
    <row r="59">
      <c r="A59" s="147"/>
      <c r="B59" s="147"/>
      <c r="C59" s="147"/>
      <c r="D59" s="147"/>
      <c r="E59" s="147"/>
      <c r="F59" s="147"/>
      <c r="G59" s="147"/>
      <c r="H59" s="147"/>
      <c r="I59" s="502"/>
      <c r="O59" s="147"/>
      <c r="P59" s="147"/>
      <c r="Q59" s="147"/>
      <c r="R59" s="147"/>
      <c r="S59" s="147"/>
      <c r="T59" s="147"/>
      <c r="U59" s="147"/>
      <c r="V59" s="147"/>
      <c r="W59" s="147"/>
      <c r="X59" s="147"/>
      <c r="Y59" s="147"/>
      <c r="Z59" s="147"/>
      <c r="AA59" s="147"/>
      <c r="AB59" s="147"/>
      <c r="AC59" s="147"/>
      <c r="AD59" s="147"/>
      <c r="AE59" s="147"/>
      <c r="AF59" s="147"/>
    </row>
    <row r="60">
      <c r="A60" s="147"/>
      <c r="B60" s="147"/>
      <c r="C60" s="147"/>
      <c r="D60" s="147"/>
      <c r="E60" s="147"/>
      <c r="F60" s="147"/>
      <c r="G60" s="147"/>
      <c r="H60" s="147"/>
      <c r="I60" s="502"/>
      <c r="O60" s="147"/>
      <c r="P60" s="147"/>
      <c r="Q60" s="147"/>
      <c r="R60" s="147"/>
      <c r="S60" s="147"/>
      <c r="T60" s="147"/>
      <c r="U60" s="147"/>
      <c r="V60" s="147"/>
      <c r="W60" s="147"/>
      <c r="X60" s="147"/>
      <c r="Y60" s="147"/>
      <c r="Z60" s="147"/>
      <c r="AA60" s="147"/>
      <c r="AB60" s="147"/>
      <c r="AC60" s="147"/>
      <c r="AD60" s="147"/>
      <c r="AE60" s="147"/>
      <c r="AF60" s="147"/>
    </row>
    <row r="61">
      <c r="A61" s="147"/>
      <c r="B61" s="147"/>
      <c r="C61" s="147"/>
      <c r="D61" s="147"/>
      <c r="E61" s="147"/>
      <c r="F61" s="147"/>
      <c r="G61" s="147"/>
      <c r="H61" s="147"/>
      <c r="I61" s="502"/>
      <c r="O61" s="147"/>
      <c r="P61" s="147"/>
      <c r="Q61" s="147"/>
      <c r="R61" s="147"/>
      <c r="S61" s="147"/>
      <c r="T61" s="147"/>
      <c r="U61" s="147"/>
      <c r="V61" s="147"/>
      <c r="W61" s="147"/>
      <c r="X61" s="147"/>
      <c r="Y61" s="147"/>
      <c r="Z61" s="147"/>
      <c r="AA61" s="147"/>
      <c r="AB61" s="147"/>
      <c r="AC61" s="147"/>
      <c r="AD61" s="147"/>
      <c r="AE61" s="147"/>
      <c r="AF61" s="147"/>
    </row>
    <row r="62">
      <c r="A62" s="147"/>
      <c r="B62" s="147"/>
      <c r="C62" s="147"/>
      <c r="D62" s="147"/>
      <c r="E62" s="147"/>
      <c r="F62" s="147"/>
      <c r="G62" s="147"/>
      <c r="H62" s="147"/>
      <c r="I62" s="502"/>
      <c r="O62" s="147"/>
      <c r="P62" s="147"/>
      <c r="Q62" s="147"/>
      <c r="R62" s="147"/>
      <c r="S62" s="147"/>
      <c r="T62" s="147"/>
      <c r="U62" s="147"/>
      <c r="V62" s="147"/>
      <c r="W62" s="147"/>
      <c r="X62" s="147"/>
      <c r="Y62" s="147"/>
      <c r="Z62" s="147"/>
      <c r="AA62" s="147"/>
      <c r="AB62" s="147"/>
      <c r="AC62" s="147"/>
      <c r="AD62" s="147"/>
      <c r="AE62" s="147"/>
      <c r="AF62" s="147"/>
    </row>
    <row r="63">
      <c r="A63" s="147"/>
      <c r="B63" s="147"/>
      <c r="C63" s="147"/>
      <c r="D63" s="147"/>
      <c r="E63" s="147"/>
      <c r="F63" s="147"/>
      <c r="G63" s="147"/>
      <c r="H63" s="147"/>
      <c r="I63" s="502"/>
      <c r="O63" s="147"/>
      <c r="P63" s="147"/>
      <c r="Q63" s="147"/>
      <c r="R63" s="147"/>
      <c r="S63" s="147"/>
      <c r="T63" s="147"/>
      <c r="U63" s="147"/>
      <c r="V63" s="147"/>
      <c r="W63" s="147"/>
      <c r="X63" s="147"/>
      <c r="Y63" s="147"/>
      <c r="Z63" s="147"/>
      <c r="AA63" s="147"/>
      <c r="AB63" s="147"/>
      <c r="AC63" s="147"/>
      <c r="AD63" s="147"/>
      <c r="AE63" s="147"/>
      <c r="AF63" s="147"/>
    </row>
    <row r="64">
      <c r="A64" s="147"/>
      <c r="B64" s="147"/>
      <c r="C64" s="147"/>
      <c r="D64" s="147"/>
      <c r="E64" s="147"/>
      <c r="F64" s="147"/>
      <c r="G64" s="147"/>
      <c r="H64" s="147"/>
      <c r="I64" s="502"/>
      <c r="O64" s="147"/>
      <c r="P64" s="147"/>
      <c r="Q64" s="147"/>
      <c r="R64" s="147"/>
      <c r="S64" s="147"/>
      <c r="T64" s="147"/>
      <c r="U64" s="147"/>
      <c r="V64" s="147"/>
      <c r="W64" s="147"/>
      <c r="X64" s="147"/>
      <c r="Y64" s="147"/>
      <c r="Z64" s="147"/>
      <c r="AA64" s="147"/>
      <c r="AB64" s="147"/>
      <c r="AC64" s="147"/>
      <c r="AD64" s="147"/>
      <c r="AE64" s="147"/>
      <c r="AF64" s="147"/>
    </row>
    <row r="65">
      <c r="A65" s="147"/>
      <c r="B65" s="147"/>
      <c r="C65" s="147"/>
      <c r="D65" s="147"/>
      <c r="E65" s="147"/>
      <c r="F65" s="147"/>
      <c r="G65" s="147"/>
      <c r="H65" s="147"/>
      <c r="I65" s="502"/>
      <c r="O65" s="147"/>
      <c r="P65" s="147"/>
      <c r="Q65" s="147"/>
      <c r="R65" s="147"/>
      <c r="S65" s="147"/>
      <c r="T65" s="147"/>
      <c r="U65" s="147"/>
      <c r="V65" s="147"/>
      <c r="W65" s="147"/>
      <c r="X65" s="147"/>
      <c r="Y65" s="147"/>
      <c r="Z65" s="147"/>
      <c r="AA65" s="147"/>
      <c r="AB65" s="147"/>
      <c r="AC65" s="147"/>
      <c r="AD65" s="147"/>
      <c r="AE65" s="147"/>
      <c r="AF65" s="147"/>
    </row>
    <row r="66">
      <c r="A66" s="147"/>
      <c r="B66" s="147"/>
      <c r="C66" s="147"/>
      <c r="D66" s="147"/>
      <c r="E66" s="147"/>
      <c r="F66" s="147"/>
      <c r="G66" s="147"/>
      <c r="H66" s="147"/>
      <c r="I66" s="502"/>
      <c r="O66" s="147"/>
      <c r="P66" s="147"/>
      <c r="Q66" s="147"/>
      <c r="R66" s="147"/>
      <c r="S66" s="147"/>
      <c r="T66" s="147"/>
      <c r="U66" s="147"/>
      <c r="V66" s="147"/>
      <c r="W66" s="147"/>
      <c r="X66" s="147"/>
      <c r="Y66" s="147"/>
      <c r="Z66" s="147"/>
      <c r="AA66" s="147"/>
      <c r="AB66" s="147"/>
      <c r="AC66" s="147"/>
      <c r="AD66" s="147"/>
      <c r="AE66" s="147"/>
      <c r="AF66" s="147"/>
    </row>
    <row r="67">
      <c r="A67" s="147"/>
      <c r="B67" s="147"/>
      <c r="C67" s="147"/>
      <c r="D67" s="147"/>
      <c r="E67" s="147"/>
      <c r="F67" s="147"/>
      <c r="G67" s="147"/>
      <c r="H67" s="147"/>
      <c r="I67" s="502"/>
      <c r="O67" s="147"/>
      <c r="P67" s="147"/>
      <c r="Q67" s="147"/>
      <c r="R67" s="147"/>
      <c r="S67" s="147"/>
      <c r="T67" s="147"/>
      <c r="U67" s="147"/>
      <c r="V67" s="147"/>
      <c r="W67" s="147"/>
      <c r="X67" s="147"/>
      <c r="Y67" s="147"/>
      <c r="Z67" s="147"/>
      <c r="AA67" s="147"/>
      <c r="AB67" s="147"/>
      <c r="AC67" s="147"/>
      <c r="AD67" s="147"/>
      <c r="AE67" s="147"/>
      <c r="AF67" s="147"/>
    </row>
    <row r="68">
      <c r="A68" s="147"/>
      <c r="B68" s="147"/>
      <c r="C68" s="147"/>
      <c r="D68" s="147"/>
      <c r="E68" s="147"/>
      <c r="F68" s="147"/>
      <c r="G68" s="147"/>
      <c r="H68" s="147"/>
      <c r="I68" s="502"/>
      <c r="O68" s="147"/>
      <c r="P68" s="147"/>
      <c r="Q68" s="147"/>
      <c r="R68" s="147"/>
      <c r="S68" s="147"/>
      <c r="T68" s="147"/>
      <c r="U68" s="147"/>
      <c r="V68" s="147"/>
      <c r="W68" s="147"/>
      <c r="X68" s="147"/>
      <c r="Y68" s="147"/>
      <c r="Z68" s="147"/>
      <c r="AA68" s="147"/>
      <c r="AB68" s="147"/>
      <c r="AC68" s="147"/>
      <c r="AD68" s="147"/>
      <c r="AE68" s="147"/>
      <c r="AF68" s="147"/>
    </row>
    <row r="69">
      <c r="A69" s="147"/>
      <c r="B69" s="147"/>
      <c r="C69" s="147"/>
      <c r="D69" s="147"/>
      <c r="E69" s="147"/>
      <c r="F69" s="147"/>
      <c r="G69" s="147"/>
      <c r="H69" s="147"/>
      <c r="I69" s="502"/>
      <c r="O69" s="147"/>
      <c r="P69" s="147"/>
      <c r="Q69" s="147"/>
      <c r="R69" s="147"/>
      <c r="S69" s="147"/>
      <c r="T69" s="147"/>
      <c r="U69" s="147"/>
      <c r="V69" s="147"/>
      <c r="W69" s="147"/>
      <c r="X69" s="147"/>
      <c r="Y69" s="147"/>
      <c r="Z69" s="147"/>
      <c r="AA69" s="147"/>
      <c r="AB69" s="147"/>
      <c r="AC69" s="147"/>
      <c r="AD69" s="147"/>
      <c r="AE69" s="147"/>
      <c r="AF69" s="147"/>
    </row>
    <row r="70">
      <c r="A70" s="147"/>
      <c r="B70" s="147"/>
      <c r="C70" s="147"/>
      <c r="D70" s="147"/>
      <c r="E70" s="147"/>
      <c r="F70" s="147"/>
      <c r="G70" s="147"/>
      <c r="H70" s="147"/>
      <c r="I70" s="502"/>
      <c r="O70" s="147"/>
      <c r="P70" s="147"/>
      <c r="Q70" s="147"/>
      <c r="R70" s="147"/>
      <c r="S70" s="147"/>
      <c r="T70" s="147"/>
      <c r="U70" s="147"/>
      <c r="V70" s="147"/>
      <c r="W70" s="147"/>
      <c r="X70" s="147"/>
      <c r="Y70" s="147"/>
      <c r="Z70" s="147"/>
      <c r="AA70" s="147"/>
      <c r="AB70" s="147"/>
      <c r="AC70" s="147"/>
      <c r="AD70" s="147"/>
      <c r="AE70" s="147"/>
      <c r="AF70" s="147"/>
    </row>
    <row r="71">
      <c r="A71" s="147"/>
      <c r="B71" s="147"/>
      <c r="C71" s="147"/>
      <c r="D71" s="147"/>
      <c r="E71" s="147"/>
      <c r="F71" s="147"/>
      <c r="G71" s="147"/>
      <c r="H71" s="147"/>
      <c r="I71" s="502"/>
      <c r="O71" s="147"/>
      <c r="P71" s="147"/>
      <c r="Q71" s="147"/>
      <c r="R71" s="147"/>
      <c r="S71" s="147"/>
      <c r="T71" s="147"/>
      <c r="U71" s="147"/>
      <c r="V71" s="147"/>
      <c r="W71" s="147"/>
      <c r="X71" s="147"/>
      <c r="Y71" s="147"/>
      <c r="Z71" s="147"/>
      <c r="AA71" s="147"/>
      <c r="AB71" s="147"/>
      <c r="AC71" s="147"/>
      <c r="AD71" s="147"/>
      <c r="AE71" s="147"/>
      <c r="AF71" s="147"/>
    </row>
    <row r="72">
      <c r="A72" s="147"/>
      <c r="B72" s="147"/>
      <c r="C72" s="147"/>
      <c r="D72" s="147"/>
      <c r="E72" s="147"/>
      <c r="F72" s="147"/>
      <c r="G72" s="147"/>
      <c r="H72" s="147"/>
      <c r="I72" s="502"/>
      <c r="O72" s="147"/>
      <c r="P72" s="147"/>
      <c r="Q72" s="147"/>
      <c r="R72" s="147"/>
      <c r="S72" s="147"/>
      <c r="T72" s="147"/>
      <c r="U72" s="147"/>
      <c r="V72" s="147"/>
      <c r="W72" s="147"/>
      <c r="X72" s="147"/>
      <c r="Y72" s="147"/>
      <c r="Z72" s="147"/>
      <c r="AA72" s="147"/>
      <c r="AB72" s="147"/>
      <c r="AC72" s="147"/>
      <c r="AD72" s="147"/>
      <c r="AE72" s="147"/>
      <c r="AF72" s="147"/>
    </row>
    <row r="73">
      <c r="A73" s="147"/>
      <c r="B73" s="147"/>
      <c r="C73" s="147"/>
      <c r="D73" s="147"/>
      <c r="E73" s="147"/>
      <c r="F73" s="147"/>
      <c r="G73" s="147"/>
      <c r="H73" s="147"/>
      <c r="I73" s="502"/>
      <c r="O73" s="147"/>
      <c r="P73" s="147"/>
      <c r="Q73" s="147"/>
      <c r="R73" s="147"/>
      <c r="S73" s="147"/>
      <c r="T73" s="147"/>
      <c r="U73" s="147"/>
      <c r="V73" s="147"/>
      <c r="W73" s="147"/>
      <c r="X73" s="147"/>
      <c r="Y73" s="147"/>
      <c r="Z73" s="147"/>
      <c r="AA73" s="147"/>
      <c r="AB73" s="147"/>
      <c r="AC73" s="147"/>
      <c r="AD73" s="147"/>
      <c r="AE73" s="147"/>
      <c r="AF73" s="147"/>
    </row>
    <row r="74">
      <c r="A74" s="147"/>
      <c r="B74" s="147"/>
      <c r="C74" s="147"/>
      <c r="D74" s="147"/>
      <c r="E74" s="147"/>
      <c r="F74" s="147"/>
      <c r="G74" s="147"/>
      <c r="H74" s="147"/>
      <c r="I74" s="502"/>
      <c r="O74" s="147"/>
      <c r="P74" s="147"/>
      <c r="Q74" s="147"/>
      <c r="R74" s="147"/>
      <c r="S74" s="147"/>
      <c r="T74" s="147"/>
      <c r="U74" s="147"/>
      <c r="V74" s="147"/>
      <c r="W74" s="147"/>
      <c r="X74" s="147"/>
      <c r="Y74" s="147"/>
      <c r="Z74" s="147"/>
      <c r="AA74" s="147"/>
      <c r="AB74" s="147"/>
      <c r="AC74" s="147"/>
      <c r="AD74" s="147"/>
      <c r="AE74" s="147"/>
      <c r="AF74" s="147"/>
    </row>
    <row r="75">
      <c r="A75" s="147"/>
      <c r="B75" s="147"/>
      <c r="C75" s="147"/>
      <c r="D75" s="147"/>
      <c r="E75" s="147"/>
      <c r="F75" s="147"/>
      <c r="G75" s="147"/>
      <c r="H75" s="147"/>
      <c r="I75" s="502"/>
      <c r="O75" s="147"/>
      <c r="P75" s="147"/>
      <c r="Q75" s="147"/>
      <c r="R75" s="147"/>
      <c r="S75" s="147"/>
      <c r="T75" s="147"/>
      <c r="U75" s="147"/>
      <c r="V75" s="147"/>
      <c r="W75" s="147"/>
      <c r="X75" s="147"/>
      <c r="Y75" s="147"/>
      <c r="Z75" s="147"/>
      <c r="AA75" s="147"/>
      <c r="AB75" s="147"/>
      <c r="AC75" s="147"/>
      <c r="AD75" s="147"/>
      <c r="AE75" s="147"/>
      <c r="AF75" s="147"/>
    </row>
    <row r="76">
      <c r="A76" s="147"/>
      <c r="B76" s="147"/>
      <c r="C76" s="147"/>
      <c r="D76" s="147"/>
      <c r="E76" s="147"/>
      <c r="F76" s="147"/>
      <c r="G76" s="147"/>
      <c r="H76" s="147"/>
      <c r="I76" s="502"/>
      <c r="O76" s="147"/>
      <c r="P76" s="147"/>
      <c r="Q76" s="147"/>
      <c r="R76" s="147"/>
      <c r="S76" s="147"/>
      <c r="T76" s="147"/>
      <c r="U76" s="147"/>
      <c r="V76" s="147"/>
      <c r="W76" s="147"/>
      <c r="X76" s="147"/>
      <c r="Y76" s="147"/>
      <c r="Z76" s="147"/>
      <c r="AA76" s="147"/>
      <c r="AB76" s="147"/>
      <c r="AC76" s="147"/>
      <c r="AD76" s="147"/>
      <c r="AE76" s="147"/>
      <c r="AF76" s="147"/>
    </row>
    <row r="77">
      <c r="A77" s="147"/>
      <c r="B77" s="147"/>
      <c r="C77" s="147"/>
      <c r="D77" s="147"/>
      <c r="E77" s="147"/>
      <c r="F77" s="147"/>
      <c r="G77" s="147"/>
      <c r="H77" s="147"/>
      <c r="I77" s="502"/>
      <c r="O77" s="147"/>
      <c r="P77" s="147"/>
      <c r="Q77" s="147"/>
      <c r="R77" s="147"/>
      <c r="S77" s="147"/>
      <c r="T77" s="147"/>
      <c r="U77" s="147"/>
      <c r="V77" s="147"/>
      <c r="W77" s="147"/>
      <c r="X77" s="147"/>
      <c r="Y77" s="147"/>
      <c r="Z77" s="147"/>
      <c r="AA77" s="147"/>
      <c r="AB77" s="147"/>
      <c r="AC77" s="147"/>
      <c r="AD77" s="147"/>
      <c r="AE77" s="147"/>
      <c r="AF77" s="147"/>
    </row>
    <row r="78">
      <c r="A78" s="147"/>
      <c r="B78" s="147"/>
      <c r="C78" s="147"/>
      <c r="D78" s="147"/>
      <c r="E78" s="147"/>
      <c r="F78" s="147"/>
      <c r="G78" s="147"/>
      <c r="H78" s="147"/>
      <c r="I78" s="502"/>
      <c r="O78" s="147"/>
      <c r="P78" s="147"/>
      <c r="Q78" s="147"/>
      <c r="R78" s="147"/>
      <c r="S78" s="147"/>
      <c r="T78" s="147"/>
      <c r="U78" s="147"/>
      <c r="V78" s="147"/>
      <c r="W78" s="147"/>
      <c r="X78" s="147"/>
      <c r="Y78" s="147"/>
      <c r="Z78" s="147"/>
      <c r="AA78" s="147"/>
      <c r="AB78" s="147"/>
      <c r="AC78" s="147"/>
      <c r="AD78" s="147"/>
      <c r="AE78" s="147"/>
      <c r="AF78" s="147"/>
    </row>
    <row r="79">
      <c r="A79" s="147"/>
      <c r="B79" s="147"/>
      <c r="C79" s="147"/>
      <c r="D79" s="147"/>
      <c r="E79" s="147"/>
      <c r="F79" s="147"/>
      <c r="G79" s="147"/>
      <c r="H79" s="147"/>
      <c r="I79" s="502"/>
      <c r="O79" s="147"/>
      <c r="P79" s="147"/>
      <c r="Q79" s="147"/>
      <c r="R79" s="147"/>
      <c r="S79" s="147"/>
      <c r="T79" s="147"/>
      <c r="U79" s="147"/>
      <c r="V79" s="147"/>
      <c r="W79" s="147"/>
      <c r="X79" s="147"/>
      <c r="Y79" s="147"/>
      <c r="Z79" s="147"/>
      <c r="AA79" s="147"/>
      <c r="AB79" s="147"/>
      <c r="AC79" s="147"/>
      <c r="AD79" s="147"/>
      <c r="AE79" s="147"/>
      <c r="AF79" s="147"/>
    </row>
    <row r="80">
      <c r="A80" s="147"/>
      <c r="B80" s="147"/>
      <c r="C80" s="147"/>
      <c r="D80" s="147"/>
      <c r="E80" s="147"/>
      <c r="F80" s="147"/>
      <c r="G80" s="147"/>
      <c r="H80" s="147"/>
      <c r="I80" s="502"/>
      <c r="O80" s="147"/>
      <c r="P80" s="147"/>
      <c r="Q80" s="147"/>
      <c r="R80" s="147"/>
      <c r="S80" s="147"/>
      <c r="T80" s="147"/>
      <c r="U80" s="147"/>
      <c r="V80" s="147"/>
      <c r="W80" s="147"/>
      <c r="X80" s="147"/>
      <c r="Y80" s="147"/>
      <c r="Z80" s="147"/>
      <c r="AA80" s="147"/>
      <c r="AB80" s="147"/>
      <c r="AC80" s="147"/>
      <c r="AD80" s="147"/>
      <c r="AE80" s="147"/>
      <c r="AF80" s="147"/>
    </row>
    <row r="81">
      <c r="A81" s="147"/>
      <c r="B81" s="147"/>
      <c r="C81" s="147"/>
      <c r="D81" s="147"/>
      <c r="E81" s="147"/>
      <c r="F81" s="147"/>
      <c r="G81" s="147"/>
      <c r="H81" s="147"/>
      <c r="I81" s="502"/>
      <c r="O81" s="147"/>
      <c r="P81" s="147"/>
      <c r="Q81" s="147"/>
      <c r="R81" s="147"/>
      <c r="S81" s="147"/>
      <c r="T81" s="147"/>
      <c r="U81" s="147"/>
      <c r="V81" s="147"/>
      <c r="W81" s="147"/>
      <c r="X81" s="147"/>
      <c r="Y81" s="147"/>
      <c r="Z81" s="147"/>
      <c r="AA81" s="147"/>
      <c r="AB81" s="147"/>
      <c r="AC81" s="147"/>
      <c r="AD81" s="147"/>
      <c r="AE81" s="147"/>
      <c r="AF81" s="147"/>
    </row>
    <row r="82">
      <c r="A82" s="147"/>
      <c r="B82" s="147"/>
      <c r="C82" s="147"/>
      <c r="D82" s="147"/>
      <c r="E82" s="147"/>
      <c r="F82" s="147"/>
      <c r="G82" s="147"/>
      <c r="H82" s="147"/>
      <c r="I82" s="502"/>
      <c r="O82" s="147"/>
      <c r="P82" s="147"/>
      <c r="Q82" s="147"/>
      <c r="R82" s="147"/>
      <c r="S82" s="147"/>
      <c r="T82" s="147"/>
      <c r="U82" s="147"/>
      <c r="V82" s="147"/>
      <c r="W82" s="147"/>
      <c r="X82" s="147"/>
      <c r="Y82" s="147"/>
      <c r="Z82" s="147"/>
      <c r="AA82" s="147"/>
      <c r="AB82" s="147"/>
      <c r="AC82" s="147"/>
      <c r="AD82" s="147"/>
      <c r="AE82" s="147"/>
      <c r="AF82" s="147"/>
    </row>
    <row r="83">
      <c r="A83" s="147"/>
      <c r="B83" s="147"/>
      <c r="C83" s="147"/>
      <c r="D83" s="147"/>
      <c r="E83" s="147"/>
      <c r="F83" s="147"/>
      <c r="G83" s="147"/>
      <c r="H83" s="147"/>
      <c r="I83" s="502"/>
      <c r="O83" s="147"/>
      <c r="P83" s="147"/>
      <c r="Q83" s="147"/>
      <c r="R83" s="147"/>
      <c r="S83" s="147"/>
      <c r="T83" s="147"/>
      <c r="U83" s="147"/>
      <c r="V83" s="147"/>
      <c r="W83" s="147"/>
      <c r="X83" s="147"/>
      <c r="Y83" s="147"/>
      <c r="Z83" s="147"/>
      <c r="AA83" s="147"/>
      <c r="AB83" s="147"/>
      <c r="AC83" s="147"/>
      <c r="AD83" s="147"/>
      <c r="AE83" s="147"/>
      <c r="AF83" s="147"/>
    </row>
    <row r="84">
      <c r="A84" s="147"/>
      <c r="B84" s="147"/>
      <c r="C84" s="147"/>
      <c r="D84" s="147"/>
      <c r="E84" s="147"/>
      <c r="F84" s="147"/>
      <c r="G84" s="147"/>
      <c r="H84" s="147"/>
      <c r="I84" s="502"/>
      <c r="O84" s="147"/>
      <c r="P84" s="147"/>
      <c r="Q84" s="147"/>
      <c r="R84" s="147"/>
      <c r="S84" s="147"/>
      <c r="T84" s="147"/>
      <c r="U84" s="147"/>
      <c r="V84" s="147"/>
      <c r="W84" s="147"/>
      <c r="X84" s="147"/>
      <c r="Y84" s="147"/>
      <c r="Z84" s="147"/>
      <c r="AA84" s="147"/>
      <c r="AB84" s="147"/>
      <c r="AC84" s="147"/>
      <c r="AD84" s="147"/>
      <c r="AE84" s="147"/>
      <c r="AF84" s="147"/>
    </row>
    <row r="85">
      <c r="A85" s="147"/>
      <c r="B85" s="147"/>
      <c r="C85" s="147"/>
      <c r="D85" s="147"/>
      <c r="E85" s="147"/>
      <c r="F85" s="147"/>
      <c r="G85" s="147"/>
      <c r="H85" s="147"/>
      <c r="I85" s="502"/>
      <c r="O85" s="147"/>
      <c r="P85" s="147"/>
      <c r="Q85" s="147"/>
      <c r="R85" s="147"/>
      <c r="S85" s="147"/>
      <c r="T85" s="147"/>
      <c r="U85" s="147"/>
      <c r="V85" s="147"/>
      <c r="W85" s="147"/>
      <c r="X85" s="147"/>
      <c r="Y85" s="147"/>
      <c r="Z85" s="147"/>
      <c r="AA85" s="147"/>
      <c r="AB85" s="147"/>
      <c r="AC85" s="147"/>
      <c r="AD85" s="147"/>
      <c r="AE85" s="147"/>
      <c r="AF85" s="147"/>
    </row>
    <row r="86">
      <c r="A86" s="147"/>
      <c r="B86" s="147"/>
      <c r="C86" s="147"/>
      <c r="D86" s="147"/>
      <c r="E86" s="147"/>
      <c r="F86" s="147"/>
      <c r="G86" s="147"/>
      <c r="H86" s="147"/>
      <c r="I86" s="502"/>
      <c r="O86" s="147"/>
      <c r="P86" s="147"/>
      <c r="Q86" s="147"/>
      <c r="R86" s="147"/>
      <c r="S86" s="147"/>
      <c r="T86" s="147"/>
      <c r="U86" s="147"/>
      <c r="V86" s="147"/>
      <c r="W86" s="147"/>
      <c r="X86" s="147"/>
      <c r="Y86" s="147"/>
      <c r="Z86" s="147"/>
      <c r="AA86" s="147"/>
      <c r="AB86" s="147"/>
      <c r="AC86" s="147"/>
      <c r="AD86" s="147"/>
      <c r="AE86" s="147"/>
      <c r="AF86" s="147"/>
    </row>
    <row r="87">
      <c r="A87" s="147"/>
      <c r="B87" s="147"/>
      <c r="C87" s="147"/>
      <c r="D87" s="147"/>
      <c r="E87" s="147"/>
      <c r="F87" s="147"/>
      <c r="G87" s="147"/>
      <c r="H87" s="147"/>
      <c r="I87" s="502"/>
      <c r="O87" s="147"/>
      <c r="P87" s="147"/>
      <c r="Q87" s="147"/>
      <c r="R87" s="147"/>
      <c r="S87" s="147"/>
      <c r="T87" s="147"/>
      <c r="U87" s="147"/>
      <c r="V87" s="147"/>
      <c r="W87" s="147"/>
      <c r="X87" s="147"/>
      <c r="Y87" s="147"/>
      <c r="Z87" s="147"/>
      <c r="AA87" s="147"/>
      <c r="AB87" s="147"/>
      <c r="AC87" s="147"/>
      <c r="AD87" s="147"/>
      <c r="AE87" s="147"/>
      <c r="AF87" s="147"/>
    </row>
    <row r="88">
      <c r="A88" s="147"/>
      <c r="B88" s="147"/>
      <c r="C88" s="147"/>
      <c r="D88" s="147"/>
      <c r="E88" s="147"/>
      <c r="F88" s="147"/>
      <c r="G88" s="147"/>
      <c r="H88" s="147"/>
      <c r="I88" s="502"/>
      <c r="O88" s="147"/>
      <c r="P88" s="147"/>
      <c r="Q88" s="147"/>
      <c r="R88" s="147"/>
      <c r="S88" s="147"/>
      <c r="T88" s="147"/>
      <c r="U88" s="147"/>
      <c r="V88" s="147"/>
      <c r="W88" s="147"/>
      <c r="X88" s="147"/>
      <c r="Y88" s="147"/>
      <c r="Z88" s="147"/>
      <c r="AA88" s="147"/>
      <c r="AB88" s="147"/>
      <c r="AC88" s="147"/>
      <c r="AD88" s="147"/>
      <c r="AE88" s="147"/>
      <c r="AF88" s="147"/>
    </row>
    <row r="89">
      <c r="A89" s="147"/>
      <c r="B89" s="147"/>
      <c r="C89" s="147"/>
      <c r="D89" s="147"/>
      <c r="E89" s="147"/>
      <c r="F89" s="147"/>
      <c r="G89" s="147"/>
      <c r="H89" s="147"/>
      <c r="I89" s="502"/>
      <c r="O89" s="147"/>
      <c r="P89" s="147"/>
      <c r="Q89" s="147"/>
      <c r="R89" s="147"/>
      <c r="S89" s="147"/>
      <c r="T89" s="147"/>
      <c r="U89" s="147"/>
      <c r="V89" s="147"/>
      <c r="W89" s="147"/>
      <c r="X89" s="147"/>
      <c r="Y89" s="147"/>
      <c r="Z89" s="147"/>
      <c r="AA89" s="147"/>
      <c r="AB89" s="147"/>
      <c r="AC89" s="147"/>
      <c r="AD89" s="147"/>
      <c r="AE89" s="147"/>
      <c r="AF89" s="147"/>
    </row>
    <row r="90">
      <c r="A90" s="147"/>
      <c r="B90" s="147"/>
      <c r="C90" s="147"/>
      <c r="D90" s="147"/>
      <c r="E90" s="147"/>
      <c r="F90" s="147"/>
      <c r="G90" s="147"/>
      <c r="H90" s="147"/>
      <c r="I90" s="502"/>
      <c r="O90" s="147"/>
      <c r="P90" s="147"/>
      <c r="Q90" s="147"/>
      <c r="R90" s="147"/>
      <c r="S90" s="147"/>
      <c r="T90" s="147"/>
      <c r="U90" s="147"/>
      <c r="V90" s="147"/>
      <c r="W90" s="147"/>
      <c r="X90" s="147"/>
      <c r="Y90" s="147"/>
      <c r="Z90" s="147"/>
      <c r="AA90" s="147"/>
      <c r="AB90" s="147"/>
      <c r="AC90" s="147"/>
      <c r="AD90" s="147"/>
      <c r="AE90" s="147"/>
      <c r="AF90" s="147"/>
    </row>
    <row r="91">
      <c r="A91" s="147"/>
      <c r="B91" s="147"/>
      <c r="C91" s="147"/>
      <c r="D91" s="147"/>
      <c r="E91" s="147"/>
      <c r="F91" s="147"/>
      <c r="G91" s="147"/>
      <c r="H91" s="147"/>
      <c r="I91" s="502"/>
      <c r="O91" s="147"/>
      <c r="P91" s="147"/>
      <c r="Q91" s="147"/>
      <c r="R91" s="147"/>
      <c r="S91" s="147"/>
      <c r="T91" s="147"/>
      <c r="U91" s="147"/>
      <c r="V91" s="147"/>
      <c r="W91" s="147"/>
      <c r="X91" s="147"/>
      <c r="Y91" s="147"/>
      <c r="Z91" s="147"/>
      <c r="AA91" s="147"/>
      <c r="AB91" s="147"/>
      <c r="AC91" s="147"/>
      <c r="AD91" s="147"/>
      <c r="AE91" s="147"/>
      <c r="AF91" s="147"/>
    </row>
    <row r="92">
      <c r="A92" s="147"/>
      <c r="B92" s="147"/>
      <c r="C92" s="147"/>
      <c r="D92" s="147"/>
      <c r="E92" s="147"/>
      <c r="F92" s="147"/>
      <c r="G92" s="147"/>
      <c r="H92" s="147"/>
      <c r="I92" s="502"/>
      <c r="O92" s="147"/>
      <c r="P92" s="147"/>
      <c r="Q92" s="147"/>
      <c r="R92" s="147"/>
      <c r="S92" s="147"/>
      <c r="T92" s="147"/>
      <c r="U92" s="147"/>
      <c r="V92" s="147"/>
      <c r="W92" s="147"/>
      <c r="X92" s="147"/>
      <c r="Y92" s="147"/>
      <c r="Z92" s="147"/>
      <c r="AA92" s="147"/>
      <c r="AB92" s="147"/>
      <c r="AC92" s="147"/>
      <c r="AD92" s="147"/>
      <c r="AE92" s="147"/>
      <c r="AF92" s="147"/>
    </row>
    <row r="93">
      <c r="A93" s="147"/>
      <c r="B93" s="147"/>
      <c r="C93" s="147"/>
      <c r="D93" s="147"/>
      <c r="E93" s="147"/>
      <c r="F93" s="147"/>
      <c r="G93" s="147"/>
      <c r="H93" s="147"/>
      <c r="O93" s="147"/>
      <c r="P93" s="147"/>
      <c r="Q93" s="147"/>
      <c r="R93" s="147"/>
      <c r="S93" s="147"/>
      <c r="T93" s="147"/>
      <c r="U93" s="147"/>
      <c r="V93" s="147"/>
      <c r="W93" s="147"/>
      <c r="X93" s="147"/>
      <c r="Y93" s="147"/>
      <c r="Z93" s="147"/>
      <c r="AA93" s="147"/>
      <c r="AB93" s="147"/>
      <c r="AC93" s="147"/>
      <c r="AD93" s="147"/>
      <c r="AE93" s="147"/>
      <c r="AF93" s="147"/>
    </row>
    <row r="94">
      <c r="A94" s="147"/>
      <c r="B94" s="147"/>
      <c r="C94" s="147"/>
      <c r="D94" s="147"/>
      <c r="E94" s="147"/>
      <c r="F94" s="147"/>
      <c r="G94" s="147"/>
      <c r="H94" s="147"/>
      <c r="O94" s="147"/>
      <c r="P94" s="147"/>
      <c r="Q94" s="147"/>
      <c r="R94" s="147"/>
      <c r="S94" s="147"/>
      <c r="T94" s="147"/>
      <c r="U94" s="147"/>
      <c r="V94" s="147"/>
      <c r="W94" s="147"/>
      <c r="X94" s="147"/>
      <c r="Y94" s="147"/>
      <c r="Z94" s="147"/>
      <c r="AA94" s="147"/>
      <c r="AB94" s="147"/>
      <c r="AC94" s="147"/>
      <c r="AD94" s="147"/>
      <c r="AE94" s="147"/>
      <c r="AF94" s="147"/>
    </row>
    <row r="95">
      <c r="A95" s="147"/>
      <c r="B95" s="147"/>
      <c r="C95" s="147"/>
      <c r="D95" s="147"/>
      <c r="E95" s="147"/>
      <c r="F95" s="147"/>
      <c r="G95" s="147"/>
      <c r="H95" s="147"/>
      <c r="O95" s="147"/>
      <c r="P95" s="147"/>
      <c r="Q95" s="147"/>
      <c r="R95" s="147"/>
      <c r="S95" s="147"/>
      <c r="T95" s="147"/>
      <c r="U95" s="147"/>
      <c r="V95" s="147"/>
      <c r="W95" s="147"/>
      <c r="X95" s="147"/>
      <c r="Y95" s="147"/>
      <c r="Z95" s="147"/>
      <c r="AA95" s="147"/>
      <c r="AB95" s="147"/>
      <c r="AC95" s="147"/>
      <c r="AD95" s="147"/>
      <c r="AE95" s="147"/>
      <c r="AF95" s="147"/>
    </row>
    <row r="96">
      <c r="A96" s="147"/>
      <c r="B96" s="147"/>
      <c r="C96" s="147"/>
      <c r="D96" s="147"/>
      <c r="E96" s="147"/>
      <c r="F96" s="147"/>
      <c r="G96" s="147"/>
      <c r="H96" s="147"/>
      <c r="O96" s="147"/>
      <c r="P96" s="147"/>
      <c r="Q96" s="147"/>
      <c r="R96" s="147"/>
      <c r="S96" s="147"/>
      <c r="T96" s="147"/>
      <c r="U96" s="147"/>
      <c r="V96" s="147"/>
      <c r="W96" s="147"/>
      <c r="X96" s="147"/>
      <c r="Y96" s="147"/>
      <c r="Z96" s="147"/>
      <c r="AA96" s="147"/>
      <c r="AB96" s="147"/>
      <c r="AC96" s="147"/>
      <c r="AD96" s="147"/>
      <c r="AE96" s="147"/>
      <c r="AF96" s="147"/>
    </row>
    <row r="97">
      <c r="A97" s="147"/>
      <c r="B97" s="147"/>
      <c r="C97" s="147"/>
      <c r="D97" s="147"/>
      <c r="E97" s="147"/>
      <c r="F97" s="147"/>
      <c r="G97" s="147"/>
      <c r="H97" s="147"/>
      <c r="O97" s="147"/>
      <c r="P97" s="147"/>
      <c r="Q97" s="147"/>
      <c r="R97" s="147"/>
      <c r="S97" s="147"/>
      <c r="T97" s="147"/>
      <c r="U97" s="147"/>
      <c r="V97" s="147"/>
      <c r="W97" s="147"/>
      <c r="X97" s="147"/>
      <c r="Y97" s="147"/>
      <c r="Z97" s="147"/>
      <c r="AA97" s="147"/>
      <c r="AB97" s="147"/>
      <c r="AC97" s="147"/>
      <c r="AD97" s="147"/>
      <c r="AE97" s="147"/>
      <c r="AF97" s="147"/>
    </row>
    <row r="98">
      <c r="A98" s="147"/>
      <c r="B98" s="147"/>
      <c r="C98" s="147"/>
      <c r="D98" s="147"/>
      <c r="E98" s="147"/>
      <c r="F98" s="147"/>
      <c r="G98" s="147"/>
      <c r="H98" s="147"/>
      <c r="O98" s="147"/>
      <c r="P98" s="147"/>
      <c r="Q98" s="147"/>
      <c r="R98" s="147"/>
      <c r="S98" s="147"/>
      <c r="T98" s="147"/>
      <c r="U98" s="147"/>
      <c r="V98" s="147"/>
      <c r="W98" s="147"/>
      <c r="X98" s="147"/>
      <c r="Y98" s="147"/>
      <c r="Z98" s="147"/>
      <c r="AA98" s="147"/>
      <c r="AB98" s="147"/>
      <c r="AC98" s="147"/>
      <c r="AD98" s="147"/>
      <c r="AE98" s="147"/>
      <c r="AF98" s="147"/>
    </row>
    <row r="99">
      <c r="A99" s="147"/>
      <c r="B99" s="147"/>
      <c r="C99" s="147"/>
      <c r="D99" s="147"/>
      <c r="E99" s="147"/>
      <c r="F99" s="147"/>
      <c r="G99" s="147"/>
      <c r="H99" s="147"/>
      <c r="O99" s="147"/>
      <c r="P99" s="147"/>
      <c r="Q99" s="147"/>
      <c r="R99" s="147"/>
      <c r="S99" s="147"/>
      <c r="T99" s="147"/>
      <c r="U99" s="147"/>
      <c r="V99" s="147"/>
      <c r="W99" s="147"/>
      <c r="X99" s="147"/>
      <c r="Y99" s="147"/>
      <c r="Z99" s="147"/>
      <c r="AA99" s="147"/>
      <c r="AB99" s="147"/>
      <c r="AC99" s="147"/>
      <c r="AD99" s="147"/>
      <c r="AE99" s="147"/>
      <c r="AF99" s="147"/>
    </row>
    <row r="100">
      <c r="A100" s="147"/>
      <c r="B100" s="147"/>
      <c r="C100" s="147"/>
      <c r="D100" s="147"/>
      <c r="E100" s="147"/>
      <c r="F100" s="147"/>
      <c r="G100" s="147"/>
      <c r="H100" s="147"/>
      <c r="O100" s="147"/>
      <c r="P100" s="147"/>
      <c r="Q100" s="147"/>
      <c r="R100" s="147"/>
      <c r="S100" s="147"/>
      <c r="T100" s="147"/>
      <c r="U100" s="147"/>
      <c r="V100" s="147"/>
      <c r="W100" s="147"/>
      <c r="X100" s="147"/>
      <c r="Y100" s="147"/>
      <c r="Z100" s="147"/>
      <c r="AA100" s="147"/>
      <c r="AB100" s="147"/>
      <c r="AC100" s="147"/>
      <c r="AD100" s="147"/>
      <c r="AE100" s="147"/>
      <c r="AF100" s="147"/>
    </row>
    <row r="101">
      <c r="A101" s="147"/>
      <c r="B101" s="147"/>
      <c r="C101" s="147"/>
      <c r="D101" s="147"/>
      <c r="E101" s="147"/>
      <c r="F101" s="147"/>
      <c r="G101" s="147"/>
      <c r="H101" s="147"/>
      <c r="O101" s="147"/>
      <c r="P101" s="147"/>
      <c r="Q101" s="147"/>
      <c r="R101" s="147"/>
      <c r="S101" s="147"/>
      <c r="T101" s="147"/>
      <c r="U101" s="147"/>
      <c r="V101" s="147"/>
      <c r="W101" s="147"/>
      <c r="X101" s="147"/>
      <c r="Y101" s="147"/>
      <c r="Z101" s="147"/>
      <c r="AA101" s="147"/>
      <c r="AB101" s="147"/>
      <c r="AC101" s="147"/>
      <c r="AD101" s="147"/>
      <c r="AE101" s="147"/>
      <c r="AF101" s="147"/>
    </row>
    <row r="102">
      <c r="A102" s="147"/>
      <c r="B102" s="147"/>
      <c r="C102" s="147"/>
      <c r="D102" s="147"/>
      <c r="E102" s="147"/>
      <c r="F102" s="147"/>
      <c r="G102" s="147"/>
      <c r="H102" s="147"/>
      <c r="O102" s="147"/>
      <c r="P102" s="147"/>
      <c r="Q102" s="147"/>
      <c r="R102" s="147"/>
      <c r="S102" s="147"/>
      <c r="T102" s="147"/>
      <c r="U102" s="147"/>
      <c r="V102" s="147"/>
      <c r="W102" s="147"/>
      <c r="X102" s="147"/>
      <c r="Y102" s="147"/>
      <c r="Z102" s="147"/>
      <c r="AA102" s="147"/>
      <c r="AB102" s="147"/>
      <c r="AC102" s="147"/>
      <c r="AD102" s="147"/>
      <c r="AE102" s="147"/>
      <c r="AF102" s="147"/>
    </row>
    <row r="103">
      <c r="A103" s="147"/>
      <c r="B103" s="147"/>
      <c r="C103" s="147"/>
      <c r="D103" s="147"/>
      <c r="E103" s="147"/>
      <c r="F103" s="147"/>
      <c r="G103" s="147"/>
      <c r="H103" s="147"/>
      <c r="O103" s="147"/>
      <c r="P103" s="147"/>
      <c r="Q103" s="147"/>
      <c r="R103" s="147"/>
      <c r="S103" s="147"/>
      <c r="T103" s="147"/>
      <c r="U103" s="147"/>
      <c r="V103" s="147"/>
      <c r="W103" s="147"/>
      <c r="X103" s="147"/>
      <c r="Y103" s="147"/>
      <c r="Z103" s="147"/>
      <c r="AA103" s="147"/>
      <c r="AB103" s="147"/>
      <c r="AC103" s="147"/>
      <c r="AD103" s="147"/>
      <c r="AE103" s="147"/>
      <c r="AF103" s="147"/>
    </row>
    <row r="104">
      <c r="A104" s="147"/>
      <c r="B104" s="147"/>
      <c r="C104" s="147"/>
      <c r="D104" s="147"/>
      <c r="E104" s="147"/>
      <c r="F104" s="147"/>
      <c r="G104" s="147"/>
      <c r="H104" s="147"/>
      <c r="O104" s="147"/>
      <c r="P104" s="147"/>
      <c r="Q104" s="147"/>
      <c r="R104" s="147"/>
      <c r="S104" s="147"/>
      <c r="T104" s="147"/>
      <c r="U104" s="147"/>
      <c r="V104" s="147"/>
      <c r="W104" s="147"/>
      <c r="X104" s="147"/>
      <c r="Y104" s="147"/>
      <c r="Z104" s="147"/>
      <c r="AA104" s="147"/>
      <c r="AB104" s="147"/>
      <c r="AC104" s="147"/>
      <c r="AD104" s="147"/>
      <c r="AE104" s="147"/>
      <c r="AF104" s="147"/>
    </row>
    <row r="105">
      <c r="A105" s="147"/>
      <c r="B105" s="147"/>
      <c r="C105" s="147"/>
      <c r="D105" s="147"/>
      <c r="E105" s="147"/>
      <c r="F105" s="147"/>
      <c r="G105" s="147"/>
      <c r="H105" s="147"/>
      <c r="O105" s="147"/>
      <c r="P105" s="147"/>
      <c r="Q105" s="147"/>
      <c r="R105" s="147"/>
      <c r="S105" s="147"/>
      <c r="T105" s="147"/>
      <c r="U105" s="147"/>
      <c r="V105" s="147"/>
      <c r="W105" s="147"/>
      <c r="X105" s="147"/>
      <c r="Y105" s="147"/>
      <c r="Z105" s="147"/>
      <c r="AA105" s="147"/>
      <c r="AB105" s="147"/>
      <c r="AC105" s="147"/>
      <c r="AD105" s="147"/>
      <c r="AE105" s="147"/>
      <c r="AF105" s="147"/>
    </row>
    <row r="106">
      <c r="A106" s="147"/>
      <c r="B106" s="147"/>
      <c r="C106" s="147"/>
      <c r="D106" s="147"/>
      <c r="E106" s="147"/>
      <c r="F106" s="147"/>
      <c r="G106" s="147"/>
      <c r="H106" s="147"/>
      <c r="O106" s="147"/>
      <c r="P106" s="147"/>
      <c r="Q106" s="147"/>
      <c r="R106" s="147"/>
      <c r="S106" s="147"/>
      <c r="T106" s="147"/>
      <c r="U106" s="147"/>
      <c r="V106" s="147"/>
      <c r="W106" s="147"/>
      <c r="X106" s="147"/>
      <c r="Y106" s="147"/>
      <c r="Z106" s="147"/>
      <c r="AA106" s="147"/>
      <c r="AB106" s="147"/>
      <c r="AC106" s="147"/>
      <c r="AD106" s="147"/>
      <c r="AE106" s="147"/>
      <c r="AF106" s="147"/>
    </row>
    <row r="107">
      <c r="A107" s="147"/>
      <c r="B107" s="147"/>
      <c r="C107" s="147"/>
      <c r="D107" s="147"/>
      <c r="E107" s="147"/>
      <c r="F107" s="147"/>
      <c r="G107" s="147"/>
      <c r="H107" s="147"/>
      <c r="O107" s="147"/>
      <c r="P107" s="147"/>
      <c r="Q107" s="147"/>
      <c r="R107" s="147"/>
      <c r="S107" s="147"/>
      <c r="T107" s="147"/>
      <c r="U107" s="147"/>
      <c r="V107" s="147"/>
      <c r="W107" s="147"/>
      <c r="X107" s="147"/>
      <c r="Y107" s="147"/>
      <c r="Z107" s="147"/>
      <c r="AA107" s="147"/>
      <c r="AB107" s="147"/>
      <c r="AC107" s="147"/>
      <c r="AD107" s="147"/>
      <c r="AE107" s="147"/>
      <c r="AF107" s="147"/>
    </row>
    <row r="108">
      <c r="A108" s="147"/>
      <c r="B108" s="147"/>
      <c r="C108" s="147"/>
      <c r="D108" s="147"/>
      <c r="E108" s="147"/>
      <c r="F108" s="147"/>
      <c r="G108" s="147"/>
      <c r="H108" s="147"/>
      <c r="O108" s="147"/>
      <c r="P108" s="147"/>
      <c r="Q108" s="147"/>
      <c r="R108" s="147"/>
      <c r="S108" s="147"/>
      <c r="T108" s="147"/>
      <c r="U108" s="147"/>
      <c r="V108" s="147"/>
      <c r="W108" s="147"/>
      <c r="X108" s="147"/>
      <c r="Y108" s="147"/>
      <c r="Z108" s="147"/>
      <c r="AA108" s="147"/>
      <c r="AB108" s="147"/>
      <c r="AC108" s="147"/>
      <c r="AD108" s="147"/>
      <c r="AE108" s="147"/>
      <c r="AF108" s="147"/>
    </row>
    <row r="109">
      <c r="A109" s="147"/>
      <c r="B109" s="147"/>
      <c r="C109" s="147"/>
      <c r="D109" s="147"/>
      <c r="E109" s="147"/>
      <c r="F109" s="147"/>
      <c r="G109" s="147"/>
      <c r="H109" s="147"/>
      <c r="O109" s="147"/>
      <c r="P109" s="147"/>
      <c r="Q109" s="147"/>
      <c r="R109" s="147"/>
      <c r="S109" s="147"/>
      <c r="T109" s="147"/>
      <c r="U109" s="147"/>
      <c r="V109" s="147"/>
      <c r="W109" s="147"/>
      <c r="X109" s="147"/>
      <c r="Y109" s="147"/>
      <c r="Z109" s="147"/>
      <c r="AA109" s="147"/>
      <c r="AB109" s="147"/>
      <c r="AC109" s="147"/>
      <c r="AD109" s="147"/>
      <c r="AE109" s="147"/>
      <c r="AF109" s="147"/>
    </row>
    <row r="110">
      <c r="A110" s="147"/>
      <c r="B110" s="147"/>
      <c r="C110" s="147"/>
      <c r="D110" s="147"/>
      <c r="E110" s="147"/>
      <c r="F110" s="147"/>
      <c r="G110" s="147"/>
      <c r="H110" s="147"/>
      <c r="O110" s="147"/>
      <c r="P110" s="147"/>
      <c r="Q110" s="147"/>
      <c r="R110" s="147"/>
      <c r="S110" s="147"/>
      <c r="T110" s="147"/>
      <c r="U110" s="147"/>
      <c r="V110" s="147"/>
      <c r="W110" s="147"/>
      <c r="X110" s="147"/>
      <c r="Y110" s="147"/>
      <c r="Z110" s="147"/>
      <c r="AA110" s="147"/>
      <c r="AB110" s="147"/>
      <c r="AC110" s="147"/>
      <c r="AD110" s="147"/>
      <c r="AE110" s="147"/>
      <c r="AF110" s="147"/>
    </row>
    <row r="111">
      <c r="A111" s="147"/>
      <c r="B111" s="147"/>
      <c r="C111" s="147"/>
      <c r="D111" s="147"/>
      <c r="E111" s="147"/>
      <c r="F111" s="147"/>
      <c r="G111" s="147"/>
      <c r="H111" s="147"/>
      <c r="O111" s="147"/>
      <c r="P111" s="147"/>
      <c r="Q111" s="147"/>
      <c r="R111" s="147"/>
      <c r="S111" s="147"/>
      <c r="T111" s="147"/>
      <c r="U111" s="147"/>
      <c r="V111" s="147"/>
      <c r="W111" s="147"/>
      <c r="X111" s="147"/>
      <c r="Y111" s="147"/>
      <c r="Z111" s="147"/>
      <c r="AA111" s="147"/>
      <c r="AB111" s="147"/>
      <c r="AC111" s="147"/>
      <c r="AD111" s="147"/>
      <c r="AE111" s="147"/>
      <c r="AF111" s="147"/>
    </row>
    <row r="112">
      <c r="A112" s="147"/>
      <c r="B112" s="147"/>
      <c r="C112" s="147"/>
      <c r="D112" s="147"/>
      <c r="E112" s="147"/>
      <c r="F112" s="147"/>
      <c r="G112" s="147"/>
      <c r="H112" s="147"/>
      <c r="O112" s="147"/>
      <c r="P112" s="147"/>
      <c r="Q112" s="147"/>
      <c r="R112" s="147"/>
      <c r="S112" s="147"/>
      <c r="T112" s="147"/>
      <c r="U112" s="147"/>
      <c r="V112" s="147"/>
      <c r="W112" s="147"/>
      <c r="X112" s="147"/>
      <c r="Y112" s="147"/>
      <c r="Z112" s="147"/>
      <c r="AA112" s="147"/>
      <c r="AB112" s="147"/>
      <c r="AC112" s="147"/>
      <c r="AD112" s="147"/>
      <c r="AE112" s="147"/>
      <c r="AF112" s="147"/>
    </row>
    <row r="113">
      <c r="A113" s="147"/>
      <c r="B113" s="147"/>
      <c r="C113" s="147"/>
      <c r="D113" s="147"/>
      <c r="E113" s="147"/>
      <c r="F113" s="147"/>
      <c r="G113" s="147"/>
      <c r="H113" s="147"/>
      <c r="O113" s="147"/>
      <c r="P113" s="147"/>
      <c r="Q113" s="147"/>
      <c r="R113" s="147"/>
      <c r="S113" s="147"/>
      <c r="T113" s="147"/>
      <c r="U113" s="147"/>
      <c r="V113" s="147"/>
      <c r="W113" s="147"/>
      <c r="X113" s="147"/>
      <c r="Y113" s="147"/>
      <c r="Z113" s="147"/>
      <c r="AA113" s="147"/>
      <c r="AB113" s="147"/>
      <c r="AC113" s="147"/>
      <c r="AD113" s="147"/>
      <c r="AE113" s="147"/>
      <c r="AF113" s="147"/>
    </row>
    <row r="114">
      <c r="A114" s="147"/>
      <c r="B114" s="147"/>
      <c r="C114" s="147"/>
      <c r="D114" s="147"/>
      <c r="E114" s="147"/>
      <c r="F114" s="147"/>
      <c r="G114" s="147"/>
      <c r="H114" s="147"/>
      <c r="O114" s="147"/>
      <c r="P114" s="147"/>
      <c r="Q114" s="147"/>
      <c r="R114" s="147"/>
      <c r="S114" s="147"/>
      <c r="T114" s="147"/>
      <c r="U114" s="147"/>
      <c r="V114" s="147"/>
      <c r="W114" s="147"/>
      <c r="X114" s="147"/>
      <c r="Y114" s="147"/>
      <c r="Z114" s="147"/>
      <c r="AA114" s="147"/>
      <c r="AB114" s="147"/>
      <c r="AC114" s="147"/>
      <c r="AD114" s="147"/>
      <c r="AE114" s="147"/>
      <c r="AF114" s="147"/>
    </row>
    <row r="115">
      <c r="A115" s="147"/>
      <c r="B115" s="147"/>
      <c r="C115" s="147"/>
      <c r="D115" s="147"/>
      <c r="E115" s="147"/>
      <c r="F115" s="147"/>
      <c r="G115" s="147"/>
      <c r="H115" s="147"/>
      <c r="O115" s="147"/>
      <c r="P115" s="147"/>
      <c r="Q115" s="147"/>
      <c r="R115" s="147"/>
      <c r="S115" s="147"/>
      <c r="T115" s="147"/>
      <c r="U115" s="147"/>
      <c r="V115" s="147"/>
      <c r="W115" s="147"/>
      <c r="X115" s="147"/>
      <c r="Y115" s="147"/>
      <c r="Z115" s="147"/>
      <c r="AA115" s="147"/>
      <c r="AB115" s="147"/>
      <c r="AC115" s="147"/>
      <c r="AD115" s="147"/>
      <c r="AE115" s="147"/>
      <c r="AF115" s="147"/>
    </row>
    <row r="116">
      <c r="A116" s="147"/>
      <c r="B116" s="147"/>
      <c r="C116" s="147"/>
      <c r="D116" s="147"/>
      <c r="E116" s="147"/>
      <c r="F116" s="147"/>
      <c r="G116" s="147"/>
      <c r="H116" s="147"/>
      <c r="O116" s="147"/>
      <c r="P116" s="147"/>
      <c r="Q116" s="147"/>
      <c r="R116" s="147"/>
      <c r="S116" s="147"/>
      <c r="T116" s="147"/>
      <c r="U116" s="147"/>
      <c r="V116" s="147"/>
      <c r="W116" s="147"/>
      <c r="X116" s="147"/>
      <c r="Y116" s="147"/>
      <c r="Z116" s="147"/>
      <c r="AA116" s="147"/>
      <c r="AB116" s="147"/>
      <c r="AC116" s="147"/>
      <c r="AD116" s="147"/>
      <c r="AE116" s="147"/>
      <c r="AF116" s="147"/>
    </row>
    <row r="117">
      <c r="A117" s="147"/>
      <c r="B117" s="147"/>
      <c r="C117" s="147"/>
      <c r="D117" s="147"/>
      <c r="E117" s="147"/>
      <c r="F117" s="147"/>
      <c r="G117" s="147"/>
      <c r="H117" s="147"/>
      <c r="O117" s="147"/>
      <c r="P117" s="147"/>
      <c r="Q117" s="147"/>
      <c r="R117" s="147"/>
      <c r="S117" s="147"/>
      <c r="T117" s="147"/>
      <c r="U117" s="147"/>
      <c r="V117" s="147"/>
      <c r="W117" s="147"/>
      <c r="X117" s="147"/>
      <c r="Y117" s="147"/>
      <c r="Z117" s="147"/>
      <c r="AA117" s="147"/>
      <c r="AB117" s="147"/>
      <c r="AC117" s="147"/>
      <c r="AD117" s="147"/>
      <c r="AE117" s="147"/>
      <c r="AF117" s="147"/>
    </row>
    <row r="118">
      <c r="A118" s="147"/>
      <c r="B118" s="147"/>
      <c r="C118" s="147"/>
      <c r="D118" s="147"/>
      <c r="E118" s="147"/>
      <c r="F118" s="147"/>
      <c r="G118" s="147"/>
      <c r="H118" s="147"/>
      <c r="O118" s="147"/>
      <c r="P118" s="147"/>
      <c r="Q118" s="147"/>
      <c r="R118" s="147"/>
      <c r="S118" s="147"/>
      <c r="T118" s="147"/>
      <c r="U118" s="147"/>
      <c r="V118" s="147"/>
      <c r="W118" s="147"/>
      <c r="X118" s="147"/>
      <c r="Y118" s="147"/>
      <c r="Z118" s="147"/>
      <c r="AA118" s="147"/>
      <c r="AB118" s="147"/>
      <c r="AC118" s="147"/>
      <c r="AD118" s="147"/>
      <c r="AE118" s="147"/>
      <c r="AF118" s="147"/>
    </row>
    <row r="119">
      <c r="A119" s="147"/>
      <c r="B119" s="147"/>
      <c r="C119" s="147"/>
      <c r="D119" s="147"/>
      <c r="E119" s="147"/>
      <c r="F119" s="147"/>
      <c r="G119" s="147"/>
      <c r="H119" s="147"/>
      <c r="O119" s="147"/>
      <c r="P119" s="147"/>
      <c r="Q119" s="147"/>
      <c r="R119" s="147"/>
      <c r="S119" s="147"/>
      <c r="T119" s="147"/>
      <c r="U119" s="147"/>
      <c r="V119" s="147"/>
      <c r="W119" s="147"/>
      <c r="X119" s="147"/>
      <c r="Y119" s="147"/>
      <c r="Z119" s="147"/>
      <c r="AA119" s="147"/>
      <c r="AB119" s="147"/>
      <c r="AC119" s="147"/>
      <c r="AD119" s="147"/>
      <c r="AE119" s="147"/>
      <c r="AF119" s="147"/>
    </row>
    <row r="120">
      <c r="A120" s="147"/>
      <c r="B120" s="147"/>
      <c r="C120" s="147"/>
      <c r="D120" s="147"/>
      <c r="E120" s="147"/>
      <c r="F120" s="147"/>
      <c r="G120" s="147"/>
      <c r="H120" s="147"/>
      <c r="O120" s="147"/>
      <c r="P120" s="147"/>
      <c r="Q120" s="147"/>
      <c r="R120" s="147"/>
      <c r="S120" s="147"/>
      <c r="T120" s="147"/>
      <c r="U120" s="147"/>
      <c r="V120" s="147"/>
      <c r="W120" s="147"/>
      <c r="X120" s="147"/>
      <c r="Y120" s="147"/>
      <c r="Z120" s="147"/>
      <c r="AA120" s="147"/>
      <c r="AB120" s="147"/>
      <c r="AC120" s="147"/>
      <c r="AD120" s="147"/>
      <c r="AE120" s="147"/>
      <c r="AF120" s="147"/>
    </row>
    <row r="121">
      <c r="A121" s="147"/>
      <c r="B121" s="147"/>
      <c r="C121" s="147"/>
      <c r="D121" s="147"/>
      <c r="E121" s="147"/>
      <c r="F121" s="147"/>
      <c r="G121" s="147"/>
      <c r="H121" s="147"/>
      <c r="O121" s="147"/>
      <c r="P121" s="147"/>
      <c r="Q121" s="147"/>
      <c r="R121" s="147"/>
      <c r="S121" s="147"/>
      <c r="T121" s="147"/>
      <c r="U121" s="147"/>
      <c r="V121" s="147"/>
      <c r="W121" s="147"/>
      <c r="X121" s="147"/>
      <c r="Y121" s="147"/>
      <c r="Z121" s="147"/>
      <c r="AA121" s="147"/>
      <c r="AB121" s="147"/>
      <c r="AC121" s="147"/>
      <c r="AD121" s="147"/>
      <c r="AE121" s="147"/>
      <c r="AF121" s="147"/>
    </row>
    <row r="122">
      <c r="A122" s="147"/>
      <c r="B122" s="147"/>
      <c r="C122" s="147"/>
      <c r="D122" s="147"/>
      <c r="E122" s="147"/>
      <c r="F122" s="147"/>
      <c r="G122" s="147"/>
      <c r="H122" s="147"/>
      <c r="O122" s="147"/>
      <c r="P122" s="147"/>
      <c r="Q122" s="147"/>
      <c r="R122" s="147"/>
      <c r="S122" s="147"/>
      <c r="T122" s="147"/>
      <c r="U122" s="147"/>
      <c r="V122" s="147"/>
      <c r="W122" s="147"/>
      <c r="X122" s="147"/>
      <c r="Y122" s="147"/>
      <c r="Z122" s="147"/>
      <c r="AA122" s="147"/>
      <c r="AB122" s="147"/>
      <c r="AC122" s="147"/>
      <c r="AD122" s="147"/>
      <c r="AE122" s="147"/>
      <c r="AF122" s="147"/>
    </row>
    <row r="123">
      <c r="A123" s="147"/>
      <c r="B123" s="147"/>
      <c r="C123" s="147"/>
      <c r="D123" s="147"/>
      <c r="E123" s="147"/>
      <c r="F123" s="147"/>
      <c r="G123" s="147"/>
      <c r="H123" s="147"/>
      <c r="O123" s="147"/>
      <c r="P123" s="147"/>
      <c r="Q123" s="147"/>
      <c r="R123" s="147"/>
      <c r="S123" s="147"/>
      <c r="T123" s="147"/>
      <c r="U123" s="147"/>
      <c r="V123" s="147"/>
      <c r="W123" s="147"/>
      <c r="X123" s="147"/>
      <c r="Y123" s="147"/>
      <c r="Z123" s="147"/>
      <c r="AA123" s="147"/>
      <c r="AB123" s="147"/>
      <c r="AC123" s="147"/>
      <c r="AD123" s="147"/>
      <c r="AE123" s="147"/>
      <c r="AF123" s="147"/>
    </row>
    <row r="124">
      <c r="A124" s="147"/>
      <c r="B124" s="147"/>
      <c r="C124" s="147"/>
      <c r="D124" s="147"/>
      <c r="E124" s="147"/>
      <c r="F124" s="147"/>
      <c r="G124" s="147"/>
      <c r="H124" s="147"/>
      <c r="O124" s="147"/>
      <c r="P124" s="147"/>
      <c r="Q124" s="147"/>
      <c r="R124" s="147"/>
      <c r="S124" s="147"/>
      <c r="T124" s="147"/>
      <c r="U124" s="147"/>
      <c r="V124" s="147"/>
      <c r="W124" s="147"/>
      <c r="X124" s="147"/>
      <c r="Y124" s="147"/>
      <c r="Z124" s="147"/>
      <c r="AA124" s="147"/>
      <c r="AB124" s="147"/>
      <c r="AC124" s="147"/>
      <c r="AD124" s="147"/>
      <c r="AE124" s="147"/>
      <c r="AF124" s="147"/>
    </row>
    <row r="125">
      <c r="A125" s="147"/>
      <c r="B125" s="147"/>
      <c r="C125" s="147"/>
      <c r="D125" s="147"/>
      <c r="E125" s="147"/>
      <c r="F125" s="147"/>
      <c r="G125" s="147"/>
      <c r="H125" s="147"/>
      <c r="O125" s="147"/>
      <c r="P125" s="147"/>
      <c r="Q125" s="147"/>
      <c r="R125" s="147"/>
      <c r="S125" s="147"/>
      <c r="T125" s="147"/>
      <c r="U125" s="147"/>
      <c r="V125" s="147"/>
      <c r="W125" s="147"/>
      <c r="X125" s="147"/>
      <c r="Y125" s="147"/>
      <c r="Z125" s="147"/>
      <c r="AA125" s="147"/>
      <c r="AB125" s="147"/>
      <c r="AC125" s="147"/>
      <c r="AD125" s="147"/>
      <c r="AE125" s="147"/>
      <c r="AF125" s="147"/>
    </row>
    <row r="126">
      <c r="A126" s="147"/>
      <c r="B126" s="147"/>
      <c r="C126" s="147"/>
      <c r="D126" s="147"/>
      <c r="E126" s="147"/>
      <c r="F126" s="147"/>
      <c r="G126" s="147"/>
      <c r="H126" s="147"/>
      <c r="O126" s="147"/>
      <c r="P126" s="147"/>
      <c r="Q126" s="147"/>
      <c r="R126" s="147"/>
      <c r="S126" s="147"/>
      <c r="T126" s="147"/>
      <c r="U126" s="147"/>
      <c r="V126" s="147"/>
      <c r="W126" s="147"/>
      <c r="X126" s="147"/>
      <c r="Y126" s="147"/>
      <c r="Z126" s="147"/>
      <c r="AA126" s="147"/>
      <c r="AB126" s="147"/>
      <c r="AC126" s="147"/>
      <c r="AD126" s="147"/>
      <c r="AE126" s="147"/>
      <c r="AF126" s="147"/>
    </row>
    <row r="127">
      <c r="A127" s="147"/>
      <c r="B127" s="147"/>
      <c r="C127" s="147"/>
      <c r="D127" s="147"/>
      <c r="E127" s="147"/>
      <c r="F127" s="147"/>
      <c r="G127" s="147"/>
      <c r="H127" s="147"/>
      <c r="O127" s="147"/>
      <c r="P127" s="147"/>
      <c r="Q127" s="147"/>
      <c r="R127" s="147"/>
      <c r="S127" s="147"/>
      <c r="T127" s="147"/>
      <c r="U127" s="147"/>
      <c r="V127" s="147"/>
      <c r="W127" s="147"/>
      <c r="X127" s="147"/>
      <c r="Y127" s="147"/>
      <c r="Z127" s="147"/>
      <c r="AA127" s="147"/>
      <c r="AB127" s="147"/>
      <c r="AC127" s="147"/>
      <c r="AD127" s="147"/>
      <c r="AE127" s="147"/>
      <c r="AF127" s="147"/>
    </row>
    <row r="128">
      <c r="A128" s="147"/>
      <c r="B128" s="147"/>
      <c r="C128" s="147"/>
      <c r="D128" s="147"/>
      <c r="E128" s="147"/>
      <c r="F128" s="147"/>
      <c r="G128" s="147"/>
      <c r="H128" s="147"/>
      <c r="O128" s="147"/>
      <c r="P128" s="147"/>
      <c r="Q128" s="147"/>
      <c r="R128" s="147"/>
      <c r="S128" s="147"/>
      <c r="T128" s="147"/>
      <c r="U128" s="147"/>
      <c r="V128" s="147"/>
      <c r="W128" s="147"/>
      <c r="X128" s="147"/>
      <c r="Y128" s="147"/>
      <c r="Z128" s="147"/>
      <c r="AA128" s="147"/>
      <c r="AB128" s="147"/>
      <c r="AC128" s="147"/>
      <c r="AD128" s="147"/>
      <c r="AE128" s="147"/>
      <c r="AF128" s="147"/>
    </row>
    <row r="129">
      <c r="A129" s="147"/>
      <c r="B129" s="147"/>
      <c r="C129" s="147"/>
      <c r="D129" s="147"/>
      <c r="E129" s="147"/>
      <c r="F129" s="147"/>
      <c r="G129" s="147"/>
      <c r="H129" s="147"/>
      <c r="O129" s="147"/>
      <c r="P129" s="147"/>
      <c r="Q129" s="147"/>
      <c r="R129" s="147"/>
      <c r="S129" s="147"/>
      <c r="T129" s="147"/>
      <c r="U129" s="147"/>
      <c r="V129" s="147"/>
      <c r="W129" s="147"/>
      <c r="X129" s="147"/>
      <c r="Y129" s="147"/>
      <c r="Z129" s="147"/>
      <c r="AA129" s="147"/>
      <c r="AB129" s="147"/>
      <c r="AC129" s="147"/>
      <c r="AD129" s="147"/>
      <c r="AE129" s="147"/>
      <c r="AF129" s="147"/>
    </row>
    <row r="130">
      <c r="A130" s="147"/>
      <c r="B130" s="147"/>
      <c r="C130" s="147"/>
      <c r="D130" s="147"/>
      <c r="E130" s="147"/>
      <c r="F130" s="147"/>
      <c r="G130" s="147"/>
      <c r="H130" s="147"/>
      <c r="O130" s="147"/>
      <c r="P130" s="147"/>
      <c r="Q130" s="147"/>
      <c r="R130" s="147"/>
      <c r="S130" s="147"/>
      <c r="T130" s="147"/>
      <c r="U130" s="147"/>
      <c r="V130" s="147"/>
      <c r="W130" s="147"/>
      <c r="X130" s="147"/>
      <c r="Y130" s="147"/>
      <c r="Z130" s="147"/>
      <c r="AA130" s="147"/>
      <c r="AB130" s="147"/>
      <c r="AC130" s="147"/>
      <c r="AD130" s="147"/>
      <c r="AE130" s="147"/>
      <c r="AF130" s="147"/>
    </row>
    <row r="131">
      <c r="A131" s="147"/>
      <c r="B131" s="147"/>
      <c r="C131" s="147"/>
      <c r="D131" s="147"/>
      <c r="E131" s="147"/>
      <c r="F131" s="147"/>
      <c r="G131" s="147"/>
      <c r="H131" s="147"/>
      <c r="O131" s="147"/>
      <c r="P131" s="147"/>
      <c r="Q131" s="147"/>
      <c r="R131" s="147"/>
      <c r="S131" s="147"/>
      <c r="T131" s="147"/>
      <c r="U131" s="147"/>
      <c r="V131" s="147"/>
      <c r="W131" s="147"/>
      <c r="X131" s="147"/>
      <c r="Y131" s="147"/>
      <c r="Z131" s="147"/>
      <c r="AA131" s="147"/>
      <c r="AB131" s="147"/>
      <c r="AC131" s="147"/>
      <c r="AD131" s="147"/>
      <c r="AE131" s="147"/>
      <c r="AF131" s="147"/>
    </row>
    <row r="132">
      <c r="A132" s="147"/>
      <c r="B132" s="147"/>
      <c r="C132" s="147"/>
      <c r="D132" s="147"/>
      <c r="E132" s="147"/>
      <c r="F132" s="147"/>
      <c r="G132" s="147"/>
      <c r="H132" s="147"/>
      <c r="O132" s="147"/>
      <c r="P132" s="147"/>
      <c r="Q132" s="147"/>
      <c r="R132" s="147"/>
      <c r="S132" s="147"/>
      <c r="T132" s="147"/>
      <c r="U132" s="147"/>
      <c r="V132" s="147"/>
      <c r="W132" s="147"/>
      <c r="X132" s="147"/>
      <c r="Y132" s="147"/>
      <c r="Z132" s="147"/>
      <c r="AA132" s="147"/>
      <c r="AB132" s="147"/>
      <c r="AC132" s="147"/>
      <c r="AD132" s="147"/>
      <c r="AE132" s="147"/>
      <c r="AF132" s="147"/>
    </row>
    <row r="133">
      <c r="A133" s="147"/>
      <c r="B133" s="147"/>
      <c r="C133" s="147"/>
      <c r="D133" s="147"/>
      <c r="E133" s="147"/>
      <c r="F133" s="147"/>
      <c r="G133" s="147"/>
      <c r="H133" s="147"/>
      <c r="O133" s="147"/>
      <c r="P133" s="147"/>
      <c r="Q133" s="147"/>
      <c r="R133" s="147"/>
      <c r="S133" s="147"/>
      <c r="T133" s="147"/>
      <c r="U133" s="147"/>
      <c r="V133" s="147"/>
      <c r="W133" s="147"/>
      <c r="X133" s="147"/>
      <c r="Y133" s="147"/>
      <c r="Z133" s="147"/>
      <c r="AA133" s="147"/>
      <c r="AB133" s="147"/>
      <c r="AC133" s="147"/>
      <c r="AD133" s="147"/>
      <c r="AE133" s="147"/>
      <c r="AF133" s="147"/>
    </row>
    <row r="134">
      <c r="A134" s="147"/>
      <c r="B134" s="147"/>
      <c r="C134" s="147"/>
      <c r="D134" s="147"/>
      <c r="E134" s="147"/>
      <c r="F134" s="147"/>
      <c r="G134" s="147"/>
      <c r="H134" s="147"/>
      <c r="O134" s="147"/>
      <c r="P134" s="147"/>
      <c r="Q134" s="147"/>
      <c r="R134" s="147"/>
      <c r="S134" s="147"/>
      <c r="T134" s="147"/>
      <c r="U134" s="147"/>
      <c r="V134" s="147"/>
      <c r="W134" s="147"/>
      <c r="X134" s="147"/>
      <c r="Y134" s="147"/>
      <c r="Z134" s="147"/>
      <c r="AA134" s="147"/>
      <c r="AB134" s="147"/>
      <c r="AC134" s="147"/>
      <c r="AD134" s="147"/>
      <c r="AE134" s="147"/>
      <c r="AF134" s="147"/>
    </row>
    <row r="135">
      <c r="A135" s="147"/>
      <c r="B135" s="147"/>
      <c r="C135" s="147"/>
      <c r="D135" s="147"/>
      <c r="E135" s="147"/>
      <c r="F135" s="147"/>
      <c r="G135" s="147"/>
      <c r="H135" s="147"/>
      <c r="O135" s="147"/>
      <c r="P135" s="147"/>
      <c r="Q135" s="147"/>
      <c r="R135" s="147"/>
      <c r="S135" s="147"/>
      <c r="T135" s="147"/>
      <c r="U135" s="147"/>
      <c r="V135" s="147"/>
      <c r="W135" s="147"/>
      <c r="X135" s="147"/>
      <c r="Y135" s="147"/>
      <c r="Z135" s="147"/>
      <c r="AA135" s="147"/>
      <c r="AB135" s="147"/>
      <c r="AC135" s="147"/>
      <c r="AD135" s="147"/>
      <c r="AE135" s="147"/>
      <c r="AF135" s="147"/>
    </row>
    <row r="136">
      <c r="A136" s="147"/>
      <c r="B136" s="147"/>
      <c r="C136" s="147"/>
      <c r="D136" s="147"/>
      <c r="E136" s="147"/>
      <c r="F136" s="147"/>
      <c r="G136" s="147"/>
      <c r="H136" s="147"/>
      <c r="O136" s="147"/>
      <c r="P136" s="147"/>
      <c r="Q136" s="147"/>
      <c r="R136" s="147"/>
      <c r="S136" s="147"/>
      <c r="T136" s="147"/>
      <c r="U136" s="147"/>
      <c r="V136" s="147"/>
      <c r="W136" s="147"/>
      <c r="X136" s="147"/>
      <c r="Y136" s="147"/>
      <c r="Z136" s="147"/>
      <c r="AA136" s="147"/>
      <c r="AB136" s="147"/>
      <c r="AC136" s="147"/>
      <c r="AD136" s="147"/>
      <c r="AE136" s="147"/>
      <c r="AF136" s="147"/>
    </row>
    <row r="137">
      <c r="A137" s="147"/>
      <c r="B137" s="147"/>
      <c r="C137" s="147"/>
      <c r="D137" s="147"/>
      <c r="E137" s="147"/>
      <c r="F137" s="147"/>
      <c r="G137" s="147"/>
      <c r="H137" s="147"/>
      <c r="O137" s="147"/>
      <c r="P137" s="147"/>
      <c r="Q137" s="147"/>
      <c r="R137" s="147"/>
      <c r="S137" s="147"/>
      <c r="T137" s="147"/>
      <c r="U137" s="147"/>
      <c r="V137" s="147"/>
      <c r="W137" s="147"/>
      <c r="X137" s="147"/>
      <c r="Y137" s="147"/>
      <c r="Z137" s="147"/>
      <c r="AA137" s="147"/>
      <c r="AB137" s="147"/>
      <c r="AC137" s="147"/>
      <c r="AD137" s="147"/>
      <c r="AE137" s="147"/>
      <c r="AF137" s="147"/>
    </row>
    <row r="138">
      <c r="A138" s="147"/>
      <c r="B138" s="147"/>
      <c r="C138" s="147"/>
      <c r="D138" s="147"/>
      <c r="E138" s="147"/>
      <c r="F138" s="147"/>
      <c r="G138" s="147"/>
      <c r="H138" s="147"/>
      <c r="O138" s="147"/>
      <c r="P138" s="147"/>
      <c r="Q138" s="147"/>
      <c r="R138" s="147"/>
      <c r="S138" s="147"/>
      <c r="T138" s="147"/>
      <c r="U138" s="147"/>
      <c r="V138" s="147"/>
      <c r="W138" s="147"/>
      <c r="X138" s="147"/>
      <c r="Y138" s="147"/>
      <c r="Z138" s="147"/>
      <c r="AA138" s="147"/>
      <c r="AB138" s="147"/>
      <c r="AC138" s="147"/>
      <c r="AD138" s="147"/>
      <c r="AE138" s="147"/>
      <c r="AF138" s="147"/>
    </row>
    <row r="139">
      <c r="A139" s="147"/>
      <c r="B139" s="147"/>
      <c r="C139" s="147"/>
      <c r="D139" s="147"/>
      <c r="E139" s="147"/>
      <c r="F139" s="147"/>
      <c r="G139" s="147"/>
      <c r="H139" s="147"/>
      <c r="O139" s="147"/>
      <c r="P139" s="147"/>
      <c r="Q139" s="147"/>
      <c r="R139" s="147"/>
      <c r="S139" s="147"/>
      <c r="T139" s="147"/>
      <c r="U139" s="147"/>
      <c r="V139" s="147"/>
      <c r="W139" s="147"/>
      <c r="X139" s="147"/>
      <c r="Y139" s="147"/>
      <c r="Z139" s="147"/>
      <c r="AA139" s="147"/>
      <c r="AB139" s="147"/>
      <c r="AC139" s="147"/>
      <c r="AD139" s="147"/>
      <c r="AE139" s="147"/>
      <c r="AF139" s="147"/>
    </row>
    <row r="140">
      <c r="A140" s="147"/>
      <c r="B140" s="147"/>
      <c r="C140" s="147"/>
      <c r="D140" s="147"/>
      <c r="E140" s="147"/>
      <c r="F140" s="147"/>
      <c r="G140" s="147"/>
      <c r="H140" s="147"/>
      <c r="O140" s="147"/>
      <c r="P140" s="147"/>
      <c r="Q140" s="147"/>
      <c r="R140" s="147"/>
      <c r="S140" s="147"/>
      <c r="T140" s="147"/>
      <c r="U140" s="147"/>
      <c r="V140" s="147"/>
      <c r="W140" s="147"/>
      <c r="X140" s="147"/>
      <c r="Y140" s="147"/>
      <c r="Z140" s="147"/>
      <c r="AA140" s="147"/>
      <c r="AB140" s="147"/>
      <c r="AC140" s="147"/>
      <c r="AD140" s="147"/>
      <c r="AE140" s="147"/>
      <c r="AF140" s="147"/>
    </row>
    <row r="141">
      <c r="A141" s="147"/>
      <c r="B141" s="147"/>
      <c r="C141" s="147"/>
      <c r="D141" s="147"/>
      <c r="E141" s="147"/>
      <c r="F141" s="147"/>
      <c r="G141" s="147"/>
      <c r="H141" s="147"/>
      <c r="O141" s="147"/>
      <c r="P141" s="147"/>
      <c r="Q141" s="147"/>
      <c r="R141" s="147"/>
      <c r="S141" s="147"/>
      <c r="T141" s="147"/>
      <c r="U141" s="147"/>
      <c r="V141" s="147"/>
      <c r="W141" s="147"/>
      <c r="X141" s="147"/>
      <c r="Y141" s="147"/>
      <c r="Z141" s="147"/>
      <c r="AA141" s="147"/>
      <c r="AB141" s="147"/>
      <c r="AC141" s="147"/>
      <c r="AD141" s="147"/>
      <c r="AE141" s="147"/>
      <c r="AF141" s="147"/>
    </row>
    <row r="142">
      <c r="A142" s="147"/>
      <c r="B142" s="147"/>
      <c r="C142" s="147"/>
      <c r="D142" s="147"/>
      <c r="E142" s="147"/>
      <c r="F142" s="147"/>
      <c r="G142" s="147"/>
      <c r="H142" s="147"/>
      <c r="O142" s="147"/>
      <c r="P142" s="147"/>
      <c r="Q142" s="147"/>
      <c r="R142" s="147"/>
      <c r="S142" s="147"/>
      <c r="T142" s="147"/>
      <c r="U142" s="147"/>
      <c r="V142" s="147"/>
      <c r="W142" s="147"/>
      <c r="X142" s="147"/>
      <c r="Y142" s="147"/>
      <c r="Z142" s="147"/>
      <c r="AA142" s="147"/>
      <c r="AB142" s="147"/>
      <c r="AC142" s="147"/>
      <c r="AD142" s="147"/>
      <c r="AE142" s="147"/>
      <c r="AF142" s="147"/>
    </row>
    <row r="143">
      <c r="A143" s="147"/>
      <c r="B143" s="147"/>
      <c r="C143" s="147"/>
      <c r="D143" s="147"/>
      <c r="E143" s="147"/>
      <c r="F143" s="147"/>
      <c r="G143" s="147"/>
      <c r="H143" s="147"/>
      <c r="O143" s="147"/>
      <c r="P143" s="147"/>
      <c r="Q143" s="147"/>
      <c r="R143" s="147"/>
      <c r="S143" s="147"/>
      <c r="T143" s="147"/>
      <c r="U143" s="147"/>
      <c r="V143" s="147"/>
      <c r="W143" s="147"/>
      <c r="X143" s="147"/>
      <c r="Y143" s="147"/>
      <c r="Z143" s="147"/>
      <c r="AA143" s="147"/>
      <c r="AB143" s="147"/>
      <c r="AC143" s="147"/>
      <c r="AD143" s="147"/>
      <c r="AE143" s="147"/>
      <c r="AF143" s="147"/>
    </row>
    <row r="144">
      <c r="A144" s="147"/>
      <c r="B144" s="147"/>
      <c r="C144" s="147"/>
      <c r="D144" s="147"/>
      <c r="E144" s="147"/>
      <c r="F144" s="147"/>
      <c r="G144" s="147"/>
      <c r="H144" s="147"/>
      <c r="O144" s="147"/>
      <c r="P144" s="147"/>
      <c r="Q144" s="147"/>
      <c r="R144" s="147"/>
      <c r="S144" s="147"/>
      <c r="T144" s="147"/>
      <c r="U144" s="147"/>
      <c r="V144" s="147"/>
      <c r="W144" s="147"/>
      <c r="X144" s="147"/>
      <c r="Y144" s="147"/>
      <c r="Z144" s="147"/>
      <c r="AA144" s="147"/>
      <c r="AB144" s="147"/>
      <c r="AC144" s="147"/>
      <c r="AD144" s="147"/>
      <c r="AE144" s="147"/>
      <c r="AF144" s="147"/>
    </row>
    <row r="145">
      <c r="A145" s="147"/>
      <c r="B145" s="147"/>
      <c r="C145" s="147"/>
      <c r="D145" s="147"/>
      <c r="E145" s="147"/>
      <c r="F145" s="147"/>
      <c r="G145" s="147"/>
      <c r="H145" s="147"/>
      <c r="O145" s="147"/>
      <c r="P145" s="147"/>
      <c r="Q145" s="147"/>
      <c r="R145" s="147"/>
      <c r="S145" s="147"/>
      <c r="T145" s="147"/>
      <c r="U145" s="147"/>
      <c r="V145" s="147"/>
      <c r="W145" s="147"/>
      <c r="X145" s="147"/>
      <c r="Y145" s="147"/>
      <c r="Z145" s="147"/>
      <c r="AA145" s="147"/>
      <c r="AB145" s="147"/>
      <c r="AC145" s="147"/>
      <c r="AD145" s="147"/>
      <c r="AE145" s="147"/>
      <c r="AF145" s="147"/>
    </row>
    <row r="146">
      <c r="A146" s="147"/>
      <c r="B146" s="147"/>
      <c r="C146" s="147"/>
      <c r="D146" s="147"/>
      <c r="E146" s="147"/>
      <c r="F146" s="147"/>
      <c r="G146" s="147"/>
      <c r="H146" s="147"/>
      <c r="O146" s="147"/>
      <c r="P146" s="147"/>
      <c r="Q146" s="147"/>
      <c r="R146" s="147"/>
      <c r="S146" s="147"/>
      <c r="T146" s="147"/>
      <c r="U146" s="147"/>
      <c r="V146" s="147"/>
      <c r="W146" s="147"/>
      <c r="X146" s="147"/>
      <c r="Y146" s="147"/>
      <c r="Z146" s="147"/>
      <c r="AA146" s="147"/>
      <c r="AB146" s="147"/>
      <c r="AC146" s="147"/>
      <c r="AD146" s="147"/>
      <c r="AE146" s="147"/>
      <c r="AF146" s="147"/>
    </row>
    <row r="147">
      <c r="A147" s="147"/>
      <c r="B147" s="147"/>
      <c r="C147" s="147"/>
      <c r="D147" s="147"/>
      <c r="E147" s="147"/>
      <c r="F147" s="147"/>
      <c r="G147" s="147"/>
      <c r="H147" s="147"/>
      <c r="O147" s="147"/>
      <c r="P147" s="147"/>
      <c r="Q147" s="147"/>
      <c r="R147" s="147"/>
      <c r="S147" s="147"/>
      <c r="T147" s="147"/>
      <c r="U147" s="147"/>
      <c r="V147" s="147"/>
      <c r="W147" s="147"/>
      <c r="X147" s="147"/>
      <c r="Y147" s="147"/>
      <c r="Z147" s="147"/>
      <c r="AA147" s="147"/>
      <c r="AB147" s="147"/>
      <c r="AC147" s="147"/>
      <c r="AD147" s="147"/>
      <c r="AE147" s="147"/>
      <c r="AF147" s="147"/>
    </row>
    <row r="148">
      <c r="A148" s="147"/>
      <c r="B148" s="147"/>
      <c r="C148" s="147"/>
      <c r="D148" s="147"/>
      <c r="E148" s="147"/>
      <c r="F148" s="147"/>
      <c r="G148" s="147"/>
      <c r="H148" s="147"/>
      <c r="O148" s="147"/>
      <c r="P148" s="147"/>
      <c r="Q148" s="147"/>
      <c r="R148" s="147"/>
      <c r="S148" s="147"/>
      <c r="T148" s="147"/>
      <c r="U148" s="147"/>
      <c r="V148" s="147"/>
      <c r="W148" s="147"/>
      <c r="X148" s="147"/>
      <c r="Y148" s="147"/>
      <c r="Z148" s="147"/>
      <c r="AA148" s="147"/>
      <c r="AB148" s="147"/>
      <c r="AC148" s="147"/>
      <c r="AD148" s="147"/>
      <c r="AE148" s="147"/>
      <c r="AF148" s="147"/>
    </row>
    <row r="149">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row>
    <row r="150">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row>
    <row r="151">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row>
    <row r="152">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row>
    <row r="153">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row>
    <row r="154">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row>
    <row r="155">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row>
    <row r="156">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row>
    <row r="157">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row>
    <row r="158">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row>
    <row r="159">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row>
    <row r="160">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row>
    <row r="161">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row>
    <row r="162">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row>
    <row r="163">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row>
    <row r="164">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row>
    <row r="165">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row>
    <row r="166">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row>
    <row r="167">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147"/>
      <c r="AE167" s="147"/>
      <c r="AF167" s="147"/>
    </row>
    <row r="168">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row>
    <row r="169">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row>
    <row r="170">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row>
    <row r="171">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7"/>
      <c r="AC171" s="147"/>
      <c r="AD171" s="147"/>
      <c r="AE171" s="147"/>
      <c r="AF171" s="147"/>
    </row>
    <row r="172">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row>
    <row r="173">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row>
    <row r="174">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row>
    <row r="175">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row>
    <row r="176">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row>
    <row r="177">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row>
    <row r="178">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row>
    <row r="179">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c r="AD179" s="147"/>
      <c r="AE179" s="147"/>
      <c r="AF179" s="147"/>
    </row>
    <row r="180">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row>
    <row r="181">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7"/>
      <c r="AC181" s="147"/>
      <c r="AD181" s="147"/>
      <c r="AE181" s="147"/>
      <c r="AF181" s="147"/>
    </row>
    <row r="182">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7"/>
      <c r="AC182" s="147"/>
      <c r="AD182" s="147"/>
      <c r="AE182" s="147"/>
      <c r="AF182" s="147"/>
    </row>
    <row r="183">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row>
    <row r="184">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7"/>
      <c r="AC184" s="147"/>
      <c r="AD184" s="147"/>
      <c r="AE184" s="147"/>
      <c r="AF184" s="147"/>
    </row>
    <row r="185">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c r="AC185" s="147"/>
      <c r="AD185" s="147"/>
      <c r="AE185" s="147"/>
      <c r="AF185" s="147"/>
    </row>
    <row r="186">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row>
    <row r="187">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row>
    <row r="188">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row>
    <row r="189">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row>
    <row r="190">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c r="AA190" s="147"/>
      <c r="AB190" s="147"/>
      <c r="AC190" s="147"/>
      <c r="AD190" s="147"/>
      <c r="AE190" s="147"/>
      <c r="AF190" s="147"/>
    </row>
    <row r="191">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row>
    <row r="192">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c r="AA192" s="147"/>
      <c r="AB192" s="147"/>
      <c r="AC192" s="147"/>
      <c r="AD192" s="147"/>
      <c r="AE192" s="147"/>
      <c r="AF192" s="147"/>
    </row>
    <row r="193">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row>
    <row r="194">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row>
    <row r="195">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row>
    <row r="196">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row>
    <row r="197">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row>
    <row r="198">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row>
    <row r="199">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row>
    <row r="200">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c r="AD200" s="147"/>
      <c r="AE200" s="147"/>
      <c r="AF200" s="147"/>
    </row>
    <row r="201">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147"/>
      <c r="AE201" s="147"/>
      <c r="AF201" s="147"/>
    </row>
    <row r="202">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row>
    <row r="203">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row>
    <row r="204">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row>
    <row r="205">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row>
    <row r="206">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row>
    <row r="207">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row>
    <row r="208">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row>
    <row r="209">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row>
    <row r="210">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row>
    <row r="211">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row>
    <row r="212">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row>
    <row r="213">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row>
    <row r="214">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row>
    <row r="215">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row>
    <row r="216">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row>
    <row r="217">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row>
    <row r="218">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row>
    <row r="219">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row>
    <row r="220">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147"/>
      <c r="AE220" s="147"/>
      <c r="AF220" s="147"/>
    </row>
    <row r="221">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row>
    <row r="222">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row>
    <row r="223">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E223" s="147"/>
      <c r="AF223" s="147"/>
    </row>
    <row r="224">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row>
    <row r="225">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147"/>
      <c r="AE225" s="147"/>
      <c r="AF225" s="147"/>
    </row>
    <row r="226">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row>
    <row r="227">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row>
    <row r="228">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row>
    <row r="229">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row>
    <row r="230">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row>
    <row r="231">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row>
    <row r="232">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47"/>
      <c r="AB232" s="147"/>
      <c r="AC232" s="147"/>
      <c r="AD232" s="147"/>
      <c r="AE232" s="147"/>
      <c r="AF232" s="147"/>
    </row>
    <row r="233">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row>
    <row r="234">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c r="AA234" s="147"/>
      <c r="AB234" s="147"/>
      <c r="AC234" s="147"/>
      <c r="AD234" s="147"/>
      <c r="AE234" s="147"/>
      <c r="AF234" s="147"/>
    </row>
    <row r="235">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row>
    <row r="236">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row>
    <row r="237">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row>
    <row r="238">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row>
    <row r="239">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row>
    <row r="240">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row>
    <row r="241">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row>
    <row r="242">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row>
    <row r="243">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row>
    <row r="244">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row>
    <row r="245">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row>
    <row r="246">
      <c r="A246" s="147"/>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row>
    <row r="247">
      <c r="A247" s="147"/>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row>
    <row r="248">
      <c r="A248" s="147"/>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row>
    <row r="249">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row>
    <row r="250">
      <c r="A250" s="147"/>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row>
    <row r="251">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row>
    <row r="252">
      <c r="A252" s="147"/>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row>
    <row r="253">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row>
    <row r="254">
      <c r="A254" s="147"/>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row>
    <row r="255">
      <c r="A255" s="147"/>
      <c r="B255" s="147"/>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row>
    <row r="256">
      <c r="A256" s="147"/>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row>
    <row r="257">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row>
    <row r="258">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row>
    <row r="259">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row>
    <row r="260">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row>
    <row r="261">
      <c r="A261" s="147"/>
      <c r="B261" s="147"/>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row>
    <row r="262">
      <c r="A262" s="147"/>
      <c r="B262" s="147"/>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row>
    <row r="263">
      <c r="A263" s="147"/>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row>
    <row r="264">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row>
    <row r="265">
      <c r="A265" s="147"/>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row>
    <row r="266">
      <c r="A266" s="147"/>
      <c r="B266" s="147"/>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c r="AA266" s="147"/>
      <c r="AB266" s="147"/>
      <c r="AC266" s="147"/>
      <c r="AD266" s="147"/>
      <c r="AE266" s="147"/>
      <c r="AF266" s="147"/>
    </row>
    <row r="267">
      <c r="A267" s="147"/>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7"/>
      <c r="AB267" s="147"/>
      <c r="AC267" s="147"/>
      <c r="AD267" s="147"/>
      <c r="AE267" s="147"/>
      <c r="AF267" s="147"/>
    </row>
    <row r="268">
      <c r="A268" s="147"/>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row>
    <row r="269">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row>
    <row r="270">
      <c r="A270" s="147"/>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row>
    <row r="271">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row>
    <row r="272">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row>
    <row r="273">
      <c r="A273" s="147"/>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row>
    <row r="274">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row>
    <row r="275">
      <c r="A275" s="147"/>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row>
    <row r="276">
      <c r="A276" s="147"/>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row>
    <row r="277">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row>
    <row r="278">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row>
    <row r="279">
      <c r="A279" s="147"/>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row>
    <row r="280">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row>
    <row r="281">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row>
    <row r="282">
      <c r="A282" s="147"/>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row>
    <row r="283">
      <c r="A283" s="147"/>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row>
    <row r="284">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row>
    <row r="285">
      <c r="A285" s="147"/>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row>
    <row r="286">
      <c r="A286" s="147"/>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row>
    <row r="287">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row>
    <row r="288">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row>
    <row r="289">
      <c r="A289" s="147"/>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row>
    <row r="290">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row>
    <row r="291">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row>
    <row r="292">
      <c r="A292" s="147"/>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row>
    <row r="293">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c r="AD293" s="147"/>
      <c r="AE293" s="147"/>
      <c r="AF293" s="147"/>
    </row>
    <row r="294">
      <c r="A294" s="147"/>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c r="AD294" s="147"/>
      <c r="AE294" s="147"/>
      <c r="AF294" s="147"/>
    </row>
    <row r="295">
      <c r="A295" s="147"/>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row>
    <row r="296">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c r="AD296" s="147"/>
      <c r="AE296" s="147"/>
      <c r="AF296" s="147"/>
    </row>
    <row r="297">
      <c r="A297" s="147"/>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row>
    <row r="298">
      <c r="A298" s="147"/>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row>
    <row r="299">
      <c r="A299" s="147"/>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c r="AA299" s="147"/>
      <c r="AB299" s="147"/>
      <c r="AC299" s="147"/>
      <c r="AD299" s="147"/>
      <c r="AE299" s="147"/>
      <c r="AF299" s="147"/>
    </row>
    <row r="300">
      <c r="A300" s="147"/>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c r="AA300" s="147"/>
      <c r="AB300" s="147"/>
      <c r="AC300" s="147"/>
      <c r="AD300" s="147"/>
      <c r="AE300" s="147"/>
      <c r="AF300" s="147"/>
    </row>
    <row r="301">
      <c r="A301" s="147"/>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c r="AC301" s="147"/>
      <c r="AD301" s="147"/>
      <c r="AE301" s="147"/>
      <c r="AF301" s="147"/>
    </row>
    <row r="302">
      <c r="A302" s="147"/>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row>
    <row r="303">
      <c r="A303" s="147"/>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row>
    <row r="304">
      <c r="A304" s="147"/>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row>
    <row r="305">
      <c r="A305" s="147"/>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row>
    <row r="306">
      <c r="A306" s="147"/>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row>
    <row r="307">
      <c r="A307" s="147"/>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row>
    <row r="308">
      <c r="A308" s="147"/>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row>
    <row r="309">
      <c r="A309" s="147"/>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row>
    <row r="310">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row>
    <row r="311">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row>
    <row r="312">
      <c r="A312" s="147"/>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row>
    <row r="313">
      <c r="A313" s="147"/>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row>
    <row r="314">
      <c r="A314" s="147"/>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row>
    <row r="315">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row>
    <row r="316">
      <c r="A316" s="147"/>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row>
    <row r="317">
      <c r="A317" s="147"/>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row>
    <row r="318">
      <c r="A318" s="147"/>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row>
    <row r="319">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row>
    <row r="320">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row>
    <row r="321">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row>
    <row r="322">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row>
    <row r="323">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c r="AC323" s="147"/>
      <c r="AD323" s="147"/>
      <c r="AE323" s="147"/>
      <c r="AF323" s="147"/>
    </row>
    <row r="324">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row>
    <row r="325">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row>
    <row r="326">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c r="AC326" s="147"/>
      <c r="AD326" s="147"/>
      <c r="AE326" s="147"/>
      <c r="AF326" s="147"/>
    </row>
    <row r="327">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c r="AC327" s="147"/>
      <c r="AD327" s="147"/>
      <c r="AE327" s="147"/>
      <c r="AF327" s="147"/>
    </row>
    <row r="328">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c r="AF328" s="147"/>
    </row>
    <row r="329">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c r="AC329" s="147"/>
      <c r="AD329" s="147"/>
      <c r="AE329" s="147"/>
      <c r="AF329" s="147"/>
    </row>
    <row r="330">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row>
    <row r="331">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c r="AC331" s="147"/>
      <c r="AD331" s="147"/>
      <c r="AE331" s="147"/>
      <c r="AF331" s="147"/>
    </row>
    <row r="332">
      <c r="A332" s="147"/>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c r="AA332" s="147"/>
      <c r="AB332" s="147"/>
      <c r="AC332" s="147"/>
      <c r="AD332" s="147"/>
      <c r="AE332" s="147"/>
      <c r="AF332" s="147"/>
    </row>
    <row r="333">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c r="AA333" s="147"/>
      <c r="AB333" s="147"/>
      <c r="AC333" s="147"/>
      <c r="AD333" s="147"/>
      <c r="AE333" s="147"/>
      <c r="AF333" s="147"/>
    </row>
    <row r="334">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c r="AC334" s="147"/>
      <c r="AD334" s="147"/>
      <c r="AE334" s="147"/>
      <c r="AF334" s="147"/>
    </row>
    <row r="335">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c r="AC335" s="147"/>
      <c r="AD335" s="147"/>
      <c r="AE335" s="147"/>
      <c r="AF335" s="147"/>
    </row>
    <row r="336">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c r="AC336" s="147"/>
      <c r="AD336" s="147"/>
      <c r="AE336" s="147"/>
      <c r="AF336" s="147"/>
    </row>
    <row r="337">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row>
    <row r="338">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c r="AC338" s="147"/>
      <c r="AD338" s="147"/>
      <c r="AE338" s="147"/>
      <c r="AF338" s="147"/>
    </row>
    <row r="339">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c r="AC339" s="147"/>
      <c r="AD339" s="147"/>
      <c r="AE339" s="147"/>
      <c r="AF339" s="147"/>
    </row>
    <row r="340">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row>
    <row r="341">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c r="AC341" s="147"/>
      <c r="AD341" s="147"/>
      <c r="AE341" s="147"/>
      <c r="AF341" s="147"/>
    </row>
    <row r="342">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row>
    <row r="343">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c r="AC343" s="147"/>
      <c r="AD343" s="147"/>
      <c r="AE343" s="147"/>
      <c r="AF343" s="147"/>
    </row>
    <row r="344">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c r="AC344" s="147"/>
      <c r="AD344" s="147"/>
      <c r="AE344" s="147"/>
      <c r="AF344" s="147"/>
    </row>
    <row r="345">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c r="AC345" s="147"/>
      <c r="AD345" s="147"/>
      <c r="AE345" s="147"/>
      <c r="AF345" s="147"/>
    </row>
    <row r="346">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c r="AC346" s="147"/>
      <c r="AD346" s="147"/>
      <c r="AE346" s="147"/>
      <c r="AF346" s="147"/>
    </row>
    <row r="347">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c r="AC347" s="147"/>
      <c r="AD347" s="147"/>
      <c r="AE347" s="147"/>
      <c r="AF347" s="147"/>
    </row>
    <row r="348">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row>
    <row r="349">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c r="AC349" s="147"/>
      <c r="AD349" s="147"/>
      <c r="AE349" s="147"/>
      <c r="AF349" s="147"/>
    </row>
    <row r="350">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row>
    <row r="351">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c r="AC351" s="147"/>
      <c r="AD351" s="147"/>
      <c r="AE351" s="147"/>
      <c r="AF351" s="147"/>
    </row>
    <row r="352">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c r="AC352" s="147"/>
      <c r="AD352" s="147"/>
      <c r="AE352" s="147"/>
      <c r="AF352" s="147"/>
    </row>
    <row r="353">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row>
    <row r="354">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c r="AC354" s="147"/>
      <c r="AD354" s="147"/>
      <c r="AE354" s="147"/>
      <c r="AF354" s="147"/>
    </row>
    <row r="355">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c r="AC355" s="147"/>
      <c r="AD355" s="147"/>
      <c r="AE355" s="147"/>
      <c r="AF355" s="147"/>
    </row>
    <row r="356">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c r="AC356" s="147"/>
      <c r="AD356" s="147"/>
      <c r="AE356" s="147"/>
      <c r="AF356" s="147"/>
    </row>
    <row r="357">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c r="AC357" s="147"/>
      <c r="AD357" s="147"/>
      <c r="AE357" s="147"/>
      <c r="AF357" s="147"/>
    </row>
    <row r="358">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c r="AC358" s="147"/>
      <c r="AD358" s="147"/>
      <c r="AE358" s="147"/>
      <c r="AF358" s="147"/>
    </row>
    <row r="359">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c r="AC359" s="147"/>
      <c r="AD359" s="147"/>
      <c r="AE359" s="147"/>
      <c r="AF359" s="147"/>
    </row>
    <row r="360">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c r="AC360" s="147"/>
      <c r="AD360" s="147"/>
      <c r="AE360" s="147"/>
      <c r="AF360" s="147"/>
    </row>
    <row r="361">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c r="AC361" s="147"/>
      <c r="AD361" s="147"/>
      <c r="AE361" s="147"/>
      <c r="AF361" s="147"/>
    </row>
    <row r="362">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c r="AC362" s="147"/>
      <c r="AD362" s="147"/>
      <c r="AE362" s="147"/>
      <c r="AF362" s="147"/>
    </row>
    <row r="363">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c r="AC363" s="147"/>
      <c r="AD363" s="147"/>
      <c r="AE363" s="147"/>
      <c r="AF363" s="147"/>
    </row>
    <row r="364">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c r="AB364" s="147"/>
      <c r="AC364" s="147"/>
      <c r="AD364" s="147"/>
      <c r="AE364" s="147"/>
      <c r="AF364" s="147"/>
    </row>
    <row r="365">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c r="AA365" s="147"/>
      <c r="AB365" s="147"/>
      <c r="AC365" s="147"/>
      <c r="AD365" s="147"/>
      <c r="AE365" s="147"/>
      <c r="AF365" s="147"/>
    </row>
    <row r="366">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c r="AA366" s="147"/>
      <c r="AB366" s="147"/>
      <c r="AC366" s="147"/>
      <c r="AD366" s="147"/>
      <c r="AE366" s="147"/>
      <c r="AF366" s="147"/>
    </row>
    <row r="367">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row>
    <row r="368">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row>
    <row r="369">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row>
    <row r="370">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row>
    <row r="371">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c r="AC371" s="147"/>
      <c r="AD371" s="147"/>
      <c r="AE371" s="147"/>
      <c r="AF371" s="147"/>
    </row>
    <row r="372">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147"/>
      <c r="AC372" s="147"/>
      <c r="AD372" s="147"/>
      <c r="AE372" s="147"/>
      <c r="AF372" s="147"/>
    </row>
    <row r="373">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c r="AC373" s="147"/>
      <c r="AD373" s="147"/>
      <c r="AE373" s="147"/>
      <c r="AF373" s="147"/>
    </row>
    <row r="374">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c r="AB374" s="147"/>
      <c r="AC374" s="147"/>
      <c r="AD374" s="147"/>
      <c r="AE374" s="147"/>
      <c r="AF374" s="147"/>
    </row>
    <row r="375">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c r="AB375" s="147"/>
      <c r="AC375" s="147"/>
      <c r="AD375" s="147"/>
      <c r="AE375" s="147"/>
      <c r="AF375" s="147"/>
    </row>
    <row r="376">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c r="AC376" s="147"/>
      <c r="AD376" s="147"/>
      <c r="AE376" s="147"/>
      <c r="AF376" s="147"/>
    </row>
    <row r="377">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c r="AC377" s="147"/>
      <c r="AD377" s="147"/>
      <c r="AE377" s="147"/>
      <c r="AF377" s="147"/>
    </row>
    <row r="378">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c r="AC378" s="147"/>
      <c r="AD378" s="147"/>
      <c r="AE378" s="147"/>
      <c r="AF378" s="147"/>
    </row>
    <row r="379">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c r="AC379" s="147"/>
      <c r="AD379" s="147"/>
      <c r="AE379" s="147"/>
      <c r="AF379" s="147"/>
    </row>
    <row r="380">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c r="AC380" s="147"/>
      <c r="AD380" s="147"/>
      <c r="AE380" s="147"/>
      <c r="AF380" s="147"/>
    </row>
    <row r="381">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c r="AC381" s="147"/>
      <c r="AD381" s="147"/>
      <c r="AE381" s="147"/>
      <c r="AF381" s="147"/>
    </row>
    <row r="382">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c r="AB382" s="147"/>
      <c r="AC382" s="147"/>
      <c r="AD382" s="147"/>
      <c r="AE382" s="147"/>
      <c r="AF382" s="147"/>
    </row>
    <row r="383">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row>
    <row r="384">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c r="AC384" s="147"/>
      <c r="AD384" s="147"/>
      <c r="AE384" s="147"/>
      <c r="AF384" s="147"/>
    </row>
    <row r="385">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c r="AC385" s="147"/>
      <c r="AD385" s="147"/>
      <c r="AE385" s="147"/>
      <c r="AF385" s="147"/>
    </row>
    <row r="386">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c r="AC386" s="147"/>
      <c r="AD386" s="147"/>
      <c r="AE386" s="147"/>
      <c r="AF386" s="147"/>
    </row>
    <row r="387">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c r="AC387" s="147"/>
      <c r="AD387" s="147"/>
      <c r="AE387" s="147"/>
      <c r="AF387" s="147"/>
    </row>
    <row r="388">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c r="AC388" s="147"/>
      <c r="AD388" s="147"/>
      <c r="AE388" s="147"/>
      <c r="AF388" s="147"/>
    </row>
    <row r="389">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c r="AC389" s="147"/>
      <c r="AD389" s="147"/>
      <c r="AE389" s="147"/>
      <c r="AF389" s="147"/>
    </row>
    <row r="390">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row>
    <row r="391">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c r="AC391" s="147"/>
      <c r="AD391" s="147"/>
      <c r="AE391" s="147"/>
      <c r="AF391" s="147"/>
    </row>
    <row r="392">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c r="AC392" s="147"/>
      <c r="AD392" s="147"/>
      <c r="AE392" s="147"/>
      <c r="AF392" s="147"/>
    </row>
    <row r="393">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c r="AB393" s="147"/>
      <c r="AC393" s="147"/>
      <c r="AD393" s="147"/>
      <c r="AE393" s="147"/>
      <c r="AF393" s="147"/>
    </row>
    <row r="394">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c r="AC394" s="147"/>
      <c r="AD394" s="147"/>
      <c r="AE394" s="147"/>
      <c r="AF394" s="147"/>
    </row>
    <row r="395">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c r="AC395" s="147"/>
      <c r="AD395" s="147"/>
      <c r="AE395" s="147"/>
      <c r="AF395" s="147"/>
    </row>
    <row r="396">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row>
    <row r="397">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A397" s="147"/>
      <c r="AB397" s="147"/>
      <c r="AC397" s="147"/>
      <c r="AD397" s="147"/>
      <c r="AE397" s="147"/>
      <c r="AF397" s="147"/>
    </row>
    <row r="398">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c r="AA398" s="147"/>
      <c r="AB398" s="147"/>
      <c r="AC398" s="147"/>
      <c r="AD398" s="147"/>
      <c r="AE398" s="147"/>
      <c r="AF398" s="147"/>
    </row>
    <row r="399">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c r="AA399" s="147"/>
      <c r="AB399" s="147"/>
      <c r="AC399" s="147"/>
      <c r="AD399" s="147"/>
      <c r="AE399" s="147"/>
      <c r="AF399" s="147"/>
    </row>
    <row r="400">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c r="AA400" s="147"/>
      <c r="AB400" s="147"/>
      <c r="AC400" s="147"/>
      <c r="AD400" s="147"/>
      <c r="AE400" s="147"/>
      <c r="AF400" s="147"/>
    </row>
    <row r="401">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c r="AC401" s="147"/>
      <c r="AD401" s="147"/>
      <c r="AE401" s="147"/>
      <c r="AF401" s="147"/>
    </row>
    <row r="402">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c r="AC402" s="147"/>
      <c r="AD402" s="147"/>
      <c r="AE402" s="147"/>
      <c r="AF402" s="147"/>
    </row>
    <row r="403">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c r="AC403" s="147"/>
      <c r="AD403" s="147"/>
      <c r="AE403" s="147"/>
      <c r="AF403" s="147"/>
    </row>
    <row r="404">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c r="AC404" s="147"/>
      <c r="AD404" s="147"/>
      <c r="AE404" s="147"/>
      <c r="AF404" s="147"/>
    </row>
    <row r="405">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c r="AC405" s="147"/>
      <c r="AD405" s="147"/>
      <c r="AE405" s="147"/>
      <c r="AF405" s="147"/>
    </row>
    <row r="406">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c r="AC406" s="147"/>
      <c r="AD406" s="147"/>
      <c r="AE406" s="147"/>
      <c r="AF406" s="147"/>
    </row>
    <row r="407">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c r="AC407" s="147"/>
      <c r="AD407" s="147"/>
      <c r="AE407" s="147"/>
      <c r="AF407" s="147"/>
    </row>
    <row r="408">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row>
    <row r="409">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row>
    <row r="410">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row>
    <row r="411">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c r="AC411" s="147"/>
      <c r="AD411" s="147"/>
      <c r="AE411" s="147"/>
      <c r="AF411" s="147"/>
    </row>
    <row r="412">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c r="AC412" s="147"/>
      <c r="AD412" s="147"/>
      <c r="AE412" s="147"/>
      <c r="AF412" s="147"/>
    </row>
    <row r="413">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c r="AC413" s="147"/>
      <c r="AD413" s="147"/>
      <c r="AE413" s="147"/>
      <c r="AF413" s="147"/>
    </row>
    <row r="414">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c r="AC414" s="147"/>
      <c r="AD414" s="147"/>
      <c r="AE414" s="147"/>
      <c r="AF414" s="147"/>
    </row>
    <row r="415">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c r="AC415" s="147"/>
      <c r="AD415" s="147"/>
      <c r="AE415" s="147"/>
      <c r="AF415" s="147"/>
    </row>
    <row r="416">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row>
    <row r="417">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c r="AC417" s="147"/>
      <c r="AD417" s="147"/>
      <c r="AE417" s="147"/>
      <c r="AF417" s="147"/>
    </row>
    <row r="418">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c r="AC418" s="147"/>
      <c r="AD418" s="147"/>
      <c r="AE418" s="147"/>
      <c r="AF418" s="147"/>
    </row>
    <row r="419">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c r="AB419" s="147"/>
      <c r="AC419" s="147"/>
      <c r="AD419" s="147"/>
      <c r="AE419" s="147"/>
      <c r="AF419" s="147"/>
    </row>
    <row r="420">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c r="AB420" s="147"/>
      <c r="AC420" s="147"/>
      <c r="AD420" s="147"/>
      <c r="AE420" s="147"/>
      <c r="AF420" s="147"/>
    </row>
    <row r="421">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A421" s="147"/>
      <c r="AB421" s="147"/>
      <c r="AC421" s="147"/>
      <c r="AD421" s="147"/>
      <c r="AE421" s="147"/>
      <c r="AF421" s="147"/>
    </row>
    <row r="422">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A422" s="147"/>
      <c r="AB422" s="147"/>
      <c r="AC422" s="147"/>
      <c r="AD422" s="147"/>
      <c r="AE422" s="147"/>
      <c r="AF422" s="147"/>
    </row>
    <row r="423">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c r="AC423" s="147"/>
      <c r="AD423" s="147"/>
      <c r="AE423" s="147"/>
      <c r="AF423" s="147"/>
    </row>
    <row r="424">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A424" s="147"/>
      <c r="AB424" s="147"/>
      <c r="AC424" s="147"/>
      <c r="AD424" s="147"/>
      <c r="AE424" s="147"/>
      <c r="AF424" s="147"/>
    </row>
    <row r="425">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c r="AC425" s="147"/>
      <c r="AD425" s="147"/>
      <c r="AE425" s="147"/>
      <c r="AF425" s="147"/>
    </row>
    <row r="426">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A426" s="147"/>
      <c r="AB426" s="147"/>
      <c r="AC426" s="147"/>
      <c r="AD426" s="147"/>
      <c r="AE426" s="147"/>
      <c r="AF426" s="147"/>
    </row>
    <row r="427">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row>
    <row r="428">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row>
    <row r="429">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row>
    <row r="430">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c r="AA430" s="147"/>
      <c r="AB430" s="147"/>
      <c r="AC430" s="147"/>
      <c r="AD430" s="147"/>
      <c r="AE430" s="147"/>
      <c r="AF430" s="147"/>
    </row>
    <row r="431">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c r="AA431" s="147"/>
      <c r="AB431" s="147"/>
      <c r="AC431" s="147"/>
      <c r="AD431" s="147"/>
      <c r="AE431" s="147"/>
      <c r="AF431" s="147"/>
    </row>
    <row r="432">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c r="AA432" s="147"/>
      <c r="AB432" s="147"/>
      <c r="AC432" s="147"/>
      <c r="AD432" s="147"/>
      <c r="AE432" s="147"/>
      <c r="AF432" s="147"/>
    </row>
    <row r="433">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c r="AA433" s="147"/>
      <c r="AB433" s="147"/>
      <c r="AC433" s="147"/>
      <c r="AD433" s="147"/>
      <c r="AE433" s="147"/>
      <c r="AF433" s="147"/>
    </row>
    <row r="434">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A434" s="147"/>
      <c r="AB434" s="147"/>
      <c r="AC434" s="147"/>
      <c r="AD434" s="147"/>
      <c r="AE434" s="147"/>
      <c r="AF434" s="147"/>
    </row>
    <row r="435">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c r="AC435" s="147"/>
      <c r="AD435" s="147"/>
      <c r="AE435" s="147"/>
      <c r="AF435" s="147"/>
    </row>
    <row r="436">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A436" s="147"/>
      <c r="AB436" s="147"/>
      <c r="AC436" s="147"/>
      <c r="AD436" s="147"/>
      <c r="AE436" s="147"/>
      <c r="AF436" s="147"/>
    </row>
    <row r="437">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c r="AB437" s="147"/>
      <c r="AC437" s="147"/>
      <c r="AD437" s="147"/>
      <c r="AE437" s="147"/>
      <c r="AF437" s="147"/>
    </row>
    <row r="438">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A438" s="147"/>
      <c r="AB438" s="147"/>
      <c r="AC438" s="147"/>
      <c r="AD438" s="147"/>
      <c r="AE438" s="147"/>
      <c r="AF438" s="147"/>
    </row>
    <row r="439">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c r="AC439" s="147"/>
      <c r="AD439" s="147"/>
      <c r="AE439" s="147"/>
      <c r="AF439" s="147"/>
    </row>
    <row r="440">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c r="AB440" s="147"/>
      <c r="AC440" s="147"/>
      <c r="AD440" s="147"/>
      <c r="AE440" s="147"/>
      <c r="AF440" s="147"/>
    </row>
    <row r="441">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A441" s="147"/>
      <c r="AB441" s="147"/>
      <c r="AC441" s="147"/>
      <c r="AD441" s="147"/>
      <c r="AE441" s="147"/>
      <c r="AF441" s="147"/>
    </row>
    <row r="442">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c r="AB442" s="147"/>
      <c r="AC442" s="147"/>
      <c r="AD442" s="147"/>
      <c r="AE442" s="147"/>
      <c r="AF442" s="147"/>
    </row>
    <row r="443">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c r="AB443" s="147"/>
      <c r="AC443" s="147"/>
      <c r="AD443" s="147"/>
      <c r="AE443" s="147"/>
      <c r="AF443" s="147"/>
    </row>
    <row r="444">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c r="AC444" s="147"/>
      <c r="AD444" s="147"/>
      <c r="AE444" s="147"/>
      <c r="AF444" s="147"/>
    </row>
    <row r="445">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c r="AC445" s="147"/>
      <c r="AD445" s="147"/>
      <c r="AE445" s="147"/>
      <c r="AF445" s="147"/>
    </row>
    <row r="446">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c r="AA446" s="147"/>
      <c r="AB446" s="147"/>
      <c r="AC446" s="147"/>
      <c r="AD446" s="147"/>
      <c r="AE446" s="147"/>
      <c r="AF446" s="147"/>
    </row>
    <row r="447">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c r="AA447" s="147"/>
      <c r="AB447" s="147"/>
      <c r="AC447" s="147"/>
      <c r="AD447" s="147"/>
      <c r="AE447" s="147"/>
      <c r="AF447" s="147"/>
    </row>
    <row r="448">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A448" s="147"/>
      <c r="AB448" s="147"/>
      <c r="AC448" s="147"/>
      <c r="AD448" s="147"/>
      <c r="AE448" s="147"/>
      <c r="AF448" s="147"/>
    </row>
    <row r="449">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c r="AA449" s="147"/>
      <c r="AB449" s="147"/>
      <c r="AC449" s="147"/>
      <c r="AD449" s="147"/>
      <c r="AE449" s="147"/>
      <c r="AF449" s="147"/>
    </row>
    <row r="450">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A450" s="147"/>
      <c r="AB450" s="147"/>
      <c r="AC450" s="147"/>
      <c r="AD450" s="147"/>
      <c r="AE450" s="147"/>
      <c r="AF450" s="147"/>
    </row>
    <row r="451">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A451" s="147"/>
      <c r="AB451" s="147"/>
      <c r="AC451" s="147"/>
      <c r="AD451" s="147"/>
      <c r="AE451" s="147"/>
      <c r="AF451" s="147"/>
    </row>
    <row r="452">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c r="AC452" s="147"/>
      <c r="AD452" s="147"/>
      <c r="AE452" s="147"/>
      <c r="AF452" s="147"/>
    </row>
    <row r="453">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A453" s="147"/>
      <c r="AB453" s="147"/>
      <c r="AC453" s="147"/>
      <c r="AD453" s="147"/>
      <c r="AE453" s="147"/>
      <c r="AF453" s="147"/>
    </row>
    <row r="454">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A454" s="147"/>
      <c r="AB454" s="147"/>
      <c r="AC454" s="147"/>
      <c r="AD454" s="147"/>
      <c r="AE454" s="147"/>
      <c r="AF454" s="147"/>
    </row>
    <row r="455">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c r="AB455" s="147"/>
      <c r="AC455" s="147"/>
      <c r="AD455" s="147"/>
      <c r="AE455" s="147"/>
      <c r="AF455" s="147"/>
    </row>
    <row r="456">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A456" s="147"/>
      <c r="AB456" s="147"/>
      <c r="AC456" s="147"/>
      <c r="AD456" s="147"/>
      <c r="AE456" s="147"/>
      <c r="AF456" s="147"/>
    </row>
    <row r="457">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c r="AB457" s="147"/>
      <c r="AC457" s="147"/>
      <c r="AD457" s="147"/>
      <c r="AE457" s="147"/>
      <c r="AF457" s="147"/>
    </row>
    <row r="458">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A458" s="147"/>
      <c r="AB458" s="147"/>
      <c r="AC458" s="147"/>
      <c r="AD458" s="147"/>
      <c r="AE458" s="147"/>
      <c r="AF458" s="147"/>
    </row>
    <row r="459">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A459" s="147"/>
      <c r="AB459" s="147"/>
      <c r="AC459" s="147"/>
      <c r="AD459" s="147"/>
      <c r="AE459" s="147"/>
      <c r="AF459" s="147"/>
    </row>
    <row r="460">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c r="AB460" s="147"/>
      <c r="AC460" s="147"/>
      <c r="AD460" s="147"/>
      <c r="AE460" s="147"/>
      <c r="AF460" s="147"/>
    </row>
    <row r="461">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A461" s="147"/>
      <c r="AB461" s="147"/>
      <c r="AC461" s="147"/>
      <c r="AD461" s="147"/>
      <c r="AE461" s="147"/>
      <c r="AF461" s="147"/>
    </row>
    <row r="462">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row>
    <row r="463">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c r="AA463" s="147"/>
      <c r="AB463" s="147"/>
      <c r="AC463" s="147"/>
      <c r="AD463" s="147"/>
      <c r="AE463" s="147"/>
      <c r="AF463" s="147"/>
    </row>
    <row r="464">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c r="AA464" s="147"/>
      <c r="AB464" s="147"/>
      <c r="AC464" s="147"/>
      <c r="AD464" s="147"/>
      <c r="AE464" s="147"/>
      <c r="AF464" s="147"/>
    </row>
    <row r="465">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c r="AA465" s="147"/>
      <c r="AB465" s="147"/>
      <c r="AC465" s="147"/>
      <c r="AD465" s="147"/>
      <c r="AE465" s="147"/>
      <c r="AF465" s="147"/>
    </row>
    <row r="466">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c r="AA466" s="147"/>
      <c r="AB466" s="147"/>
      <c r="AC466" s="147"/>
      <c r="AD466" s="147"/>
      <c r="AE466" s="147"/>
      <c r="AF466" s="147"/>
    </row>
    <row r="467">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c r="AA467" s="147"/>
      <c r="AB467" s="147"/>
      <c r="AC467" s="147"/>
      <c r="AD467" s="147"/>
      <c r="AE467" s="147"/>
      <c r="AF467" s="147"/>
    </row>
    <row r="468">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c r="AA468" s="147"/>
      <c r="AB468" s="147"/>
      <c r="AC468" s="147"/>
      <c r="AD468" s="147"/>
      <c r="AE468" s="147"/>
      <c r="AF468" s="147"/>
    </row>
    <row r="469">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A469" s="147"/>
      <c r="AB469" s="147"/>
      <c r="AC469" s="147"/>
      <c r="AD469" s="147"/>
      <c r="AE469" s="147"/>
      <c r="AF469" s="147"/>
    </row>
    <row r="470">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A470" s="147"/>
      <c r="AB470" s="147"/>
      <c r="AC470" s="147"/>
      <c r="AD470" s="147"/>
      <c r="AE470" s="147"/>
      <c r="AF470" s="147"/>
    </row>
    <row r="471">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c r="AA471" s="147"/>
      <c r="AB471" s="147"/>
      <c r="AC471" s="147"/>
      <c r="AD471" s="147"/>
      <c r="AE471" s="147"/>
      <c r="AF471" s="147"/>
    </row>
    <row r="472">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A472" s="147"/>
      <c r="AB472" s="147"/>
      <c r="AC472" s="147"/>
      <c r="AD472" s="147"/>
      <c r="AE472" s="147"/>
      <c r="AF472" s="147"/>
    </row>
    <row r="473">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c r="AA473" s="147"/>
      <c r="AB473" s="147"/>
      <c r="AC473" s="147"/>
      <c r="AD473" s="147"/>
      <c r="AE473" s="147"/>
      <c r="AF473" s="147"/>
    </row>
    <row r="474">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A474" s="147"/>
      <c r="AB474" s="147"/>
      <c r="AC474" s="147"/>
      <c r="AD474" s="147"/>
      <c r="AE474" s="147"/>
      <c r="AF474" s="147"/>
    </row>
    <row r="475">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A475" s="147"/>
      <c r="AB475" s="147"/>
      <c r="AC475" s="147"/>
      <c r="AD475" s="147"/>
      <c r="AE475" s="147"/>
      <c r="AF475" s="147"/>
    </row>
    <row r="476">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c r="AB476" s="147"/>
      <c r="AC476" s="147"/>
      <c r="AD476" s="147"/>
      <c r="AE476" s="147"/>
      <c r="AF476" s="147"/>
    </row>
    <row r="477">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c r="AA477" s="147"/>
      <c r="AB477" s="147"/>
      <c r="AC477" s="147"/>
      <c r="AD477" s="147"/>
      <c r="AE477" s="147"/>
      <c r="AF477" s="147"/>
    </row>
    <row r="478">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A478" s="147"/>
      <c r="AB478" s="147"/>
      <c r="AC478" s="147"/>
      <c r="AD478" s="147"/>
      <c r="AE478" s="147"/>
      <c r="AF478" s="147"/>
    </row>
    <row r="479">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c r="AA479" s="147"/>
      <c r="AB479" s="147"/>
      <c r="AC479" s="147"/>
      <c r="AD479" s="147"/>
      <c r="AE479" s="147"/>
      <c r="AF479" s="147"/>
    </row>
    <row r="480">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c r="AA480" s="147"/>
      <c r="AB480" s="147"/>
      <c r="AC480" s="147"/>
      <c r="AD480" s="147"/>
      <c r="AE480" s="147"/>
      <c r="AF480" s="147"/>
    </row>
    <row r="481">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row>
    <row r="482">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row>
    <row r="483">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row>
    <row r="484">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c r="AA484" s="147"/>
      <c r="AB484" s="147"/>
      <c r="AC484" s="147"/>
      <c r="AD484" s="147"/>
      <c r="AE484" s="147"/>
      <c r="AF484" s="147"/>
    </row>
    <row r="485">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A485" s="147"/>
      <c r="AB485" s="147"/>
      <c r="AC485" s="147"/>
      <c r="AD485" s="147"/>
      <c r="AE485" s="147"/>
      <c r="AF485" s="147"/>
    </row>
    <row r="486">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c r="AA486" s="147"/>
      <c r="AB486" s="147"/>
      <c r="AC486" s="147"/>
      <c r="AD486" s="147"/>
      <c r="AE486" s="147"/>
      <c r="AF486" s="147"/>
    </row>
    <row r="487">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c r="AB487" s="147"/>
      <c r="AC487" s="147"/>
      <c r="AD487" s="147"/>
      <c r="AE487" s="147"/>
      <c r="AF487" s="147"/>
    </row>
    <row r="488">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c r="AC488" s="147"/>
      <c r="AD488" s="147"/>
      <c r="AE488" s="147"/>
      <c r="AF488" s="147"/>
    </row>
    <row r="489">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c r="AB489" s="147"/>
      <c r="AC489" s="147"/>
      <c r="AD489" s="147"/>
      <c r="AE489" s="147"/>
      <c r="AF489" s="147"/>
    </row>
    <row r="490">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c r="AC490" s="147"/>
      <c r="AD490" s="147"/>
      <c r="AE490" s="147"/>
      <c r="AF490" s="147"/>
    </row>
    <row r="491">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c r="AB491" s="147"/>
      <c r="AC491" s="147"/>
      <c r="AD491" s="147"/>
      <c r="AE491" s="147"/>
      <c r="AF491" s="147"/>
    </row>
    <row r="492">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c r="AA492" s="147"/>
      <c r="AB492" s="147"/>
      <c r="AC492" s="147"/>
      <c r="AD492" s="147"/>
      <c r="AE492" s="147"/>
      <c r="AF492" s="147"/>
    </row>
    <row r="493">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c r="AA493" s="147"/>
      <c r="AB493" s="147"/>
      <c r="AC493" s="147"/>
      <c r="AD493" s="147"/>
      <c r="AE493" s="147"/>
      <c r="AF493" s="147"/>
    </row>
    <row r="494">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c r="AC494" s="147"/>
      <c r="AD494" s="147"/>
      <c r="AE494" s="147"/>
      <c r="AF494" s="147"/>
    </row>
    <row r="495">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c r="AA495" s="147"/>
      <c r="AB495" s="147"/>
      <c r="AC495" s="147"/>
      <c r="AD495" s="147"/>
      <c r="AE495" s="147"/>
      <c r="AF495" s="147"/>
    </row>
    <row r="496">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c r="AA496" s="147"/>
      <c r="AB496" s="147"/>
      <c r="AC496" s="147"/>
      <c r="AD496" s="147"/>
      <c r="AE496" s="147"/>
      <c r="AF496" s="147"/>
    </row>
    <row r="497">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c r="AA497" s="147"/>
      <c r="AB497" s="147"/>
      <c r="AC497" s="147"/>
      <c r="AD497" s="147"/>
      <c r="AE497" s="147"/>
      <c r="AF497" s="147"/>
    </row>
    <row r="498">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c r="AA498" s="147"/>
      <c r="AB498" s="147"/>
      <c r="AC498" s="147"/>
      <c r="AD498" s="147"/>
      <c r="AE498" s="147"/>
      <c r="AF498" s="147"/>
    </row>
    <row r="499">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c r="AA499" s="147"/>
      <c r="AB499" s="147"/>
      <c r="AC499" s="147"/>
      <c r="AD499" s="147"/>
      <c r="AE499" s="147"/>
      <c r="AF499" s="147"/>
    </row>
    <row r="500">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c r="AA500" s="147"/>
      <c r="AB500" s="147"/>
      <c r="AC500" s="147"/>
      <c r="AD500" s="147"/>
      <c r="AE500" s="147"/>
      <c r="AF500" s="147"/>
    </row>
    <row r="501">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c r="AA501" s="147"/>
      <c r="AB501" s="147"/>
      <c r="AC501" s="147"/>
      <c r="AD501" s="147"/>
      <c r="AE501" s="147"/>
      <c r="AF501" s="147"/>
    </row>
    <row r="502">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c r="AA502" s="147"/>
      <c r="AB502" s="147"/>
      <c r="AC502" s="147"/>
      <c r="AD502" s="147"/>
      <c r="AE502" s="147"/>
      <c r="AF502" s="147"/>
    </row>
    <row r="503">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c r="AA503" s="147"/>
      <c r="AB503" s="147"/>
      <c r="AC503" s="147"/>
      <c r="AD503" s="147"/>
      <c r="AE503" s="147"/>
      <c r="AF503" s="147"/>
    </row>
    <row r="504">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c r="AA504" s="147"/>
      <c r="AB504" s="147"/>
      <c r="AC504" s="147"/>
      <c r="AD504" s="147"/>
      <c r="AE504" s="147"/>
      <c r="AF504" s="147"/>
    </row>
    <row r="505">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c r="AA505" s="147"/>
      <c r="AB505" s="147"/>
      <c r="AC505" s="147"/>
      <c r="AD505" s="147"/>
      <c r="AE505" s="147"/>
      <c r="AF505" s="147"/>
    </row>
    <row r="506">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c r="AA506" s="147"/>
      <c r="AB506" s="147"/>
      <c r="AC506" s="147"/>
      <c r="AD506" s="147"/>
      <c r="AE506" s="147"/>
      <c r="AF506" s="147"/>
    </row>
    <row r="507">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c r="AA507" s="147"/>
      <c r="AB507" s="147"/>
      <c r="AC507" s="147"/>
      <c r="AD507" s="147"/>
      <c r="AE507" s="147"/>
      <c r="AF507" s="147"/>
    </row>
    <row r="508">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c r="AA508" s="147"/>
      <c r="AB508" s="147"/>
      <c r="AC508" s="147"/>
      <c r="AD508" s="147"/>
      <c r="AE508" s="147"/>
      <c r="AF508" s="147"/>
    </row>
    <row r="509">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c r="AA509" s="147"/>
      <c r="AB509" s="147"/>
      <c r="AC509" s="147"/>
      <c r="AD509" s="147"/>
      <c r="AE509" s="147"/>
      <c r="AF509" s="147"/>
    </row>
    <row r="510">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c r="AA510" s="147"/>
      <c r="AB510" s="147"/>
      <c r="AC510" s="147"/>
      <c r="AD510" s="147"/>
      <c r="AE510" s="147"/>
      <c r="AF510" s="147"/>
    </row>
    <row r="511">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c r="AA511" s="147"/>
      <c r="AB511" s="147"/>
      <c r="AC511" s="147"/>
      <c r="AD511" s="147"/>
      <c r="AE511" s="147"/>
      <c r="AF511" s="147"/>
    </row>
    <row r="512">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c r="AA512" s="147"/>
      <c r="AB512" s="147"/>
      <c r="AC512" s="147"/>
      <c r="AD512" s="147"/>
      <c r="AE512" s="147"/>
      <c r="AF512" s="147"/>
    </row>
    <row r="513">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c r="AA513" s="147"/>
      <c r="AB513" s="147"/>
      <c r="AC513" s="147"/>
      <c r="AD513" s="147"/>
      <c r="AE513" s="147"/>
      <c r="AF513" s="147"/>
    </row>
    <row r="514">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c r="AA514" s="147"/>
      <c r="AB514" s="147"/>
      <c r="AC514" s="147"/>
      <c r="AD514" s="147"/>
      <c r="AE514" s="147"/>
      <c r="AF514" s="147"/>
    </row>
    <row r="515">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c r="AA515" s="147"/>
      <c r="AB515" s="147"/>
      <c r="AC515" s="147"/>
      <c r="AD515" s="147"/>
      <c r="AE515" s="147"/>
      <c r="AF515" s="147"/>
    </row>
    <row r="516">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row>
    <row r="517">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c r="AA517" s="147"/>
      <c r="AB517" s="147"/>
      <c r="AC517" s="147"/>
      <c r="AD517" s="147"/>
      <c r="AE517" s="147"/>
      <c r="AF517" s="147"/>
    </row>
    <row r="518">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c r="AA518" s="147"/>
      <c r="AB518" s="147"/>
      <c r="AC518" s="147"/>
      <c r="AD518" s="147"/>
      <c r="AE518" s="147"/>
      <c r="AF518" s="147"/>
    </row>
    <row r="519">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c r="AA519" s="147"/>
      <c r="AB519" s="147"/>
      <c r="AC519" s="147"/>
      <c r="AD519" s="147"/>
      <c r="AE519" s="147"/>
      <c r="AF519" s="147"/>
    </row>
    <row r="520">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c r="AA520" s="147"/>
      <c r="AB520" s="147"/>
      <c r="AC520" s="147"/>
      <c r="AD520" s="147"/>
      <c r="AE520" s="147"/>
      <c r="AF520" s="147"/>
    </row>
    <row r="521">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c r="AA521" s="147"/>
      <c r="AB521" s="147"/>
      <c r="AC521" s="147"/>
      <c r="AD521" s="147"/>
      <c r="AE521" s="147"/>
      <c r="AF521" s="147"/>
    </row>
    <row r="522">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c r="AA522" s="147"/>
      <c r="AB522" s="147"/>
      <c r="AC522" s="147"/>
      <c r="AD522" s="147"/>
      <c r="AE522" s="147"/>
      <c r="AF522" s="147"/>
    </row>
    <row r="523">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c r="AA523" s="147"/>
      <c r="AB523" s="147"/>
      <c r="AC523" s="147"/>
      <c r="AD523" s="147"/>
      <c r="AE523" s="147"/>
      <c r="AF523" s="147"/>
    </row>
    <row r="524">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c r="AA524" s="147"/>
      <c r="AB524" s="147"/>
      <c r="AC524" s="147"/>
      <c r="AD524" s="147"/>
      <c r="AE524" s="147"/>
      <c r="AF524" s="147"/>
    </row>
    <row r="525">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c r="AA525" s="147"/>
      <c r="AB525" s="147"/>
      <c r="AC525" s="147"/>
      <c r="AD525" s="147"/>
      <c r="AE525" s="147"/>
      <c r="AF525" s="147"/>
    </row>
    <row r="526">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c r="AA526" s="147"/>
      <c r="AB526" s="147"/>
      <c r="AC526" s="147"/>
      <c r="AD526" s="147"/>
      <c r="AE526" s="147"/>
      <c r="AF526" s="147"/>
    </row>
    <row r="527">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c r="AA527" s="147"/>
      <c r="AB527" s="147"/>
      <c r="AC527" s="147"/>
      <c r="AD527" s="147"/>
      <c r="AE527" s="147"/>
      <c r="AF527" s="147"/>
    </row>
    <row r="528">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c r="AA528" s="147"/>
      <c r="AB528" s="147"/>
      <c r="AC528" s="147"/>
      <c r="AD528" s="147"/>
      <c r="AE528" s="147"/>
      <c r="AF528" s="147"/>
    </row>
    <row r="529">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c r="AA529" s="147"/>
      <c r="AB529" s="147"/>
      <c r="AC529" s="147"/>
      <c r="AD529" s="147"/>
      <c r="AE529" s="147"/>
      <c r="AF529" s="147"/>
    </row>
    <row r="530">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c r="AA530" s="147"/>
      <c r="AB530" s="147"/>
      <c r="AC530" s="147"/>
      <c r="AD530" s="147"/>
      <c r="AE530" s="147"/>
      <c r="AF530" s="147"/>
    </row>
    <row r="531">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c r="AA531" s="147"/>
      <c r="AB531" s="147"/>
      <c r="AC531" s="147"/>
      <c r="AD531" s="147"/>
      <c r="AE531" s="147"/>
      <c r="AF531" s="147"/>
    </row>
    <row r="532">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c r="AA532" s="147"/>
      <c r="AB532" s="147"/>
      <c r="AC532" s="147"/>
      <c r="AD532" s="147"/>
      <c r="AE532" s="147"/>
      <c r="AF532" s="147"/>
    </row>
    <row r="533">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c r="AA533" s="147"/>
      <c r="AB533" s="147"/>
      <c r="AC533" s="147"/>
      <c r="AD533" s="147"/>
      <c r="AE533" s="147"/>
      <c r="AF533" s="147"/>
    </row>
    <row r="534">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c r="AA534" s="147"/>
      <c r="AB534" s="147"/>
      <c r="AC534" s="147"/>
      <c r="AD534" s="147"/>
      <c r="AE534" s="147"/>
      <c r="AF534" s="147"/>
    </row>
    <row r="535">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row>
    <row r="536">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row>
    <row r="537">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row>
    <row r="538">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c r="AA538" s="147"/>
      <c r="AB538" s="147"/>
      <c r="AC538" s="147"/>
      <c r="AD538" s="147"/>
      <c r="AE538" s="147"/>
      <c r="AF538" s="147"/>
    </row>
    <row r="539">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c r="AA539" s="147"/>
      <c r="AB539" s="147"/>
      <c r="AC539" s="147"/>
      <c r="AD539" s="147"/>
      <c r="AE539" s="147"/>
      <c r="AF539" s="147"/>
    </row>
    <row r="540">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c r="AA540" s="147"/>
      <c r="AB540" s="147"/>
      <c r="AC540" s="147"/>
      <c r="AD540" s="147"/>
      <c r="AE540" s="147"/>
      <c r="AF540" s="147"/>
    </row>
    <row r="541">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c r="AA541" s="147"/>
      <c r="AB541" s="147"/>
      <c r="AC541" s="147"/>
      <c r="AD541" s="147"/>
      <c r="AE541" s="147"/>
      <c r="AF541" s="147"/>
    </row>
    <row r="542">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c r="AA542" s="147"/>
      <c r="AB542" s="147"/>
      <c r="AC542" s="147"/>
      <c r="AD542" s="147"/>
      <c r="AE542" s="147"/>
      <c r="AF542" s="147"/>
    </row>
    <row r="543">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c r="AA543" s="147"/>
      <c r="AB543" s="147"/>
      <c r="AC543" s="147"/>
      <c r="AD543" s="147"/>
      <c r="AE543" s="147"/>
      <c r="AF543" s="147"/>
    </row>
    <row r="544">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c r="AA544" s="147"/>
      <c r="AB544" s="147"/>
      <c r="AC544" s="147"/>
      <c r="AD544" s="147"/>
      <c r="AE544" s="147"/>
      <c r="AF544" s="147"/>
    </row>
    <row r="545">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c r="AA545" s="147"/>
      <c r="AB545" s="147"/>
      <c r="AC545" s="147"/>
      <c r="AD545" s="147"/>
      <c r="AE545" s="147"/>
      <c r="AF545" s="147"/>
    </row>
    <row r="546">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c r="AA546" s="147"/>
      <c r="AB546" s="147"/>
      <c r="AC546" s="147"/>
      <c r="AD546" s="147"/>
      <c r="AE546" s="147"/>
      <c r="AF546" s="147"/>
    </row>
    <row r="547">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c r="AA547" s="147"/>
      <c r="AB547" s="147"/>
      <c r="AC547" s="147"/>
      <c r="AD547" s="147"/>
      <c r="AE547" s="147"/>
      <c r="AF547" s="147"/>
    </row>
    <row r="548">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row>
    <row r="549">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row>
    <row r="550">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row>
    <row r="551">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c r="AA551" s="147"/>
      <c r="AB551" s="147"/>
      <c r="AC551" s="147"/>
      <c r="AD551" s="147"/>
      <c r="AE551" s="147"/>
      <c r="AF551" s="147"/>
    </row>
    <row r="552">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c r="AA552" s="147"/>
      <c r="AB552" s="147"/>
      <c r="AC552" s="147"/>
      <c r="AD552" s="147"/>
      <c r="AE552" s="147"/>
      <c r="AF552" s="147"/>
    </row>
    <row r="553">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c r="AA553" s="147"/>
      <c r="AB553" s="147"/>
      <c r="AC553" s="147"/>
      <c r="AD553" s="147"/>
      <c r="AE553" s="147"/>
      <c r="AF553" s="147"/>
    </row>
    <row r="554">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c r="AA554" s="147"/>
      <c r="AB554" s="147"/>
      <c r="AC554" s="147"/>
      <c r="AD554" s="147"/>
      <c r="AE554" s="147"/>
      <c r="AF554" s="147"/>
    </row>
    <row r="555">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c r="AA555" s="147"/>
      <c r="AB555" s="147"/>
      <c r="AC555" s="147"/>
      <c r="AD555" s="147"/>
      <c r="AE555" s="147"/>
      <c r="AF555" s="147"/>
    </row>
    <row r="556">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c r="AA556" s="147"/>
      <c r="AB556" s="147"/>
      <c r="AC556" s="147"/>
      <c r="AD556" s="147"/>
      <c r="AE556" s="147"/>
      <c r="AF556" s="147"/>
    </row>
    <row r="557">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c r="AA557" s="147"/>
      <c r="AB557" s="147"/>
      <c r="AC557" s="147"/>
      <c r="AD557" s="147"/>
      <c r="AE557" s="147"/>
      <c r="AF557" s="147"/>
    </row>
    <row r="558">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c r="AA558" s="147"/>
      <c r="AB558" s="147"/>
      <c r="AC558" s="147"/>
      <c r="AD558" s="147"/>
      <c r="AE558" s="147"/>
      <c r="AF558" s="147"/>
    </row>
    <row r="559">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c r="AA559" s="147"/>
      <c r="AB559" s="147"/>
      <c r="AC559" s="147"/>
      <c r="AD559" s="147"/>
      <c r="AE559" s="147"/>
      <c r="AF559" s="147"/>
    </row>
    <row r="560">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c r="AA560" s="147"/>
      <c r="AB560" s="147"/>
      <c r="AC560" s="147"/>
      <c r="AD560" s="147"/>
      <c r="AE560" s="147"/>
      <c r="AF560" s="147"/>
    </row>
    <row r="561">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c r="AA561" s="147"/>
      <c r="AB561" s="147"/>
      <c r="AC561" s="147"/>
      <c r="AD561" s="147"/>
      <c r="AE561" s="147"/>
      <c r="AF561" s="147"/>
    </row>
    <row r="562">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c r="AA562" s="147"/>
      <c r="AB562" s="147"/>
      <c r="AC562" s="147"/>
      <c r="AD562" s="147"/>
      <c r="AE562" s="147"/>
      <c r="AF562" s="147"/>
    </row>
    <row r="563">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c r="AA563" s="147"/>
      <c r="AB563" s="147"/>
      <c r="AC563" s="147"/>
      <c r="AD563" s="147"/>
      <c r="AE563" s="147"/>
      <c r="AF563" s="147"/>
    </row>
    <row r="564">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c r="AA564" s="147"/>
      <c r="AB564" s="147"/>
      <c r="AC564" s="147"/>
      <c r="AD564" s="147"/>
      <c r="AE564" s="147"/>
      <c r="AF564" s="147"/>
    </row>
    <row r="565">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c r="AA565" s="147"/>
      <c r="AB565" s="147"/>
      <c r="AC565" s="147"/>
      <c r="AD565" s="147"/>
      <c r="AE565" s="147"/>
      <c r="AF565" s="147"/>
    </row>
    <row r="566">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c r="AA566" s="147"/>
      <c r="AB566" s="147"/>
      <c r="AC566" s="147"/>
      <c r="AD566" s="147"/>
      <c r="AE566" s="147"/>
      <c r="AF566" s="147"/>
    </row>
    <row r="567">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c r="AA567" s="147"/>
      <c r="AB567" s="147"/>
      <c r="AC567" s="147"/>
      <c r="AD567" s="147"/>
      <c r="AE567" s="147"/>
      <c r="AF567" s="147"/>
    </row>
    <row r="568">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c r="AA568" s="147"/>
      <c r="AB568" s="147"/>
      <c r="AC568" s="147"/>
      <c r="AD568" s="147"/>
      <c r="AE568" s="147"/>
      <c r="AF568" s="147"/>
    </row>
    <row r="569">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c r="AA569" s="147"/>
      <c r="AB569" s="147"/>
      <c r="AC569" s="147"/>
      <c r="AD569" s="147"/>
      <c r="AE569" s="147"/>
      <c r="AF569" s="147"/>
    </row>
    <row r="570">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row>
    <row r="571">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c r="AA571" s="147"/>
      <c r="AB571" s="147"/>
      <c r="AC571" s="147"/>
      <c r="AD571" s="147"/>
      <c r="AE571" s="147"/>
      <c r="AF571" s="147"/>
    </row>
    <row r="572">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c r="AC572" s="147"/>
      <c r="AD572" s="147"/>
      <c r="AE572" s="147"/>
      <c r="AF572" s="147"/>
    </row>
    <row r="573">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c r="AA573" s="147"/>
      <c r="AB573" s="147"/>
      <c r="AC573" s="147"/>
      <c r="AD573" s="147"/>
      <c r="AE573" s="147"/>
      <c r="AF573" s="147"/>
    </row>
    <row r="574">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c r="AA574" s="147"/>
      <c r="AB574" s="147"/>
      <c r="AC574" s="147"/>
      <c r="AD574" s="147"/>
      <c r="AE574" s="147"/>
      <c r="AF574" s="147"/>
    </row>
    <row r="575">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c r="AA575" s="147"/>
      <c r="AB575" s="147"/>
      <c r="AC575" s="147"/>
      <c r="AD575" s="147"/>
      <c r="AE575" s="147"/>
      <c r="AF575" s="147"/>
    </row>
    <row r="576">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c r="AA576" s="147"/>
      <c r="AB576" s="147"/>
      <c r="AC576" s="147"/>
      <c r="AD576" s="147"/>
      <c r="AE576" s="147"/>
      <c r="AF576" s="147"/>
    </row>
    <row r="577">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c r="AA577" s="147"/>
      <c r="AB577" s="147"/>
      <c r="AC577" s="147"/>
      <c r="AD577" s="147"/>
      <c r="AE577" s="147"/>
      <c r="AF577" s="147"/>
    </row>
    <row r="578">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c r="AA578" s="147"/>
      <c r="AB578" s="147"/>
      <c r="AC578" s="147"/>
      <c r="AD578" s="147"/>
      <c r="AE578" s="147"/>
      <c r="AF578" s="147"/>
    </row>
    <row r="579">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c r="AA579" s="147"/>
      <c r="AB579" s="147"/>
      <c r="AC579" s="147"/>
      <c r="AD579" s="147"/>
      <c r="AE579" s="147"/>
      <c r="AF579" s="147"/>
    </row>
    <row r="580">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c r="AA580" s="147"/>
      <c r="AB580" s="147"/>
      <c r="AC580" s="147"/>
      <c r="AD580" s="147"/>
      <c r="AE580" s="147"/>
      <c r="AF580" s="147"/>
    </row>
    <row r="581">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c r="AA581" s="147"/>
      <c r="AB581" s="147"/>
      <c r="AC581" s="147"/>
      <c r="AD581" s="147"/>
      <c r="AE581" s="147"/>
      <c r="AF581" s="147"/>
    </row>
    <row r="582">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c r="AA582" s="147"/>
      <c r="AB582" s="147"/>
      <c r="AC582" s="147"/>
      <c r="AD582" s="147"/>
      <c r="AE582" s="147"/>
      <c r="AF582" s="147"/>
    </row>
    <row r="583">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c r="AA583" s="147"/>
      <c r="AB583" s="147"/>
      <c r="AC583" s="147"/>
      <c r="AD583" s="147"/>
      <c r="AE583" s="147"/>
      <c r="AF583" s="147"/>
    </row>
    <row r="584">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c r="AA584" s="147"/>
      <c r="AB584" s="147"/>
      <c r="AC584" s="147"/>
      <c r="AD584" s="147"/>
      <c r="AE584" s="147"/>
      <c r="AF584" s="147"/>
    </row>
    <row r="585">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c r="AA585" s="147"/>
      <c r="AB585" s="147"/>
      <c r="AC585" s="147"/>
      <c r="AD585" s="147"/>
      <c r="AE585" s="147"/>
      <c r="AF585" s="147"/>
    </row>
    <row r="586">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c r="AA586" s="147"/>
      <c r="AB586" s="147"/>
      <c r="AC586" s="147"/>
      <c r="AD586" s="147"/>
      <c r="AE586" s="147"/>
      <c r="AF586" s="147"/>
    </row>
    <row r="587">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c r="AA587" s="147"/>
      <c r="AB587" s="147"/>
      <c r="AC587" s="147"/>
      <c r="AD587" s="147"/>
      <c r="AE587" s="147"/>
      <c r="AF587" s="147"/>
    </row>
    <row r="588">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c r="AA588" s="147"/>
      <c r="AB588" s="147"/>
      <c r="AC588" s="147"/>
      <c r="AD588" s="147"/>
      <c r="AE588" s="147"/>
      <c r="AF588" s="147"/>
    </row>
    <row r="589">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row>
    <row r="590">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row>
    <row r="591">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row>
    <row r="59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c r="AA592" s="147"/>
      <c r="AB592" s="147"/>
      <c r="AC592" s="147"/>
      <c r="AD592" s="147"/>
      <c r="AE592" s="147"/>
      <c r="AF592" s="147"/>
    </row>
    <row r="593">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c r="AA593" s="147"/>
      <c r="AB593" s="147"/>
      <c r="AC593" s="147"/>
      <c r="AD593" s="147"/>
      <c r="AE593" s="147"/>
      <c r="AF593" s="147"/>
    </row>
    <row r="594">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c r="AA594" s="147"/>
      <c r="AB594" s="147"/>
      <c r="AC594" s="147"/>
      <c r="AD594" s="147"/>
      <c r="AE594" s="147"/>
      <c r="AF594" s="147"/>
    </row>
    <row r="595">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c r="AA595" s="147"/>
      <c r="AB595" s="147"/>
      <c r="AC595" s="147"/>
      <c r="AD595" s="147"/>
      <c r="AE595" s="147"/>
      <c r="AF595" s="147"/>
    </row>
    <row r="596">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c r="AA596" s="147"/>
      <c r="AB596" s="147"/>
      <c r="AC596" s="147"/>
      <c r="AD596" s="147"/>
      <c r="AE596" s="147"/>
      <c r="AF596" s="147"/>
    </row>
    <row r="597">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c r="AA597" s="147"/>
      <c r="AB597" s="147"/>
      <c r="AC597" s="147"/>
      <c r="AD597" s="147"/>
      <c r="AE597" s="147"/>
      <c r="AF597" s="147"/>
    </row>
    <row r="598">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c r="AA598" s="147"/>
      <c r="AB598" s="147"/>
      <c r="AC598" s="147"/>
      <c r="AD598" s="147"/>
      <c r="AE598" s="147"/>
      <c r="AF598" s="147"/>
    </row>
    <row r="599">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c r="AA599" s="147"/>
      <c r="AB599" s="147"/>
      <c r="AC599" s="147"/>
      <c r="AD599" s="147"/>
      <c r="AE599" s="147"/>
      <c r="AF599" s="147"/>
    </row>
    <row r="600">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c r="AA600" s="147"/>
      <c r="AB600" s="147"/>
      <c r="AC600" s="147"/>
      <c r="AD600" s="147"/>
      <c r="AE600" s="147"/>
      <c r="AF600" s="147"/>
    </row>
    <row r="601">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c r="AA601" s="147"/>
      <c r="AB601" s="147"/>
      <c r="AC601" s="147"/>
      <c r="AD601" s="147"/>
      <c r="AE601" s="147"/>
      <c r="AF601" s="147"/>
    </row>
    <row r="60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c r="AA602" s="147"/>
      <c r="AB602" s="147"/>
      <c r="AC602" s="147"/>
      <c r="AD602" s="147"/>
      <c r="AE602" s="147"/>
      <c r="AF602" s="147"/>
    </row>
    <row r="603">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c r="AA603" s="147"/>
      <c r="AB603" s="147"/>
      <c r="AC603" s="147"/>
      <c r="AD603" s="147"/>
      <c r="AE603" s="147"/>
      <c r="AF603" s="147"/>
    </row>
    <row r="604">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c r="AA604" s="147"/>
      <c r="AB604" s="147"/>
      <c r="AC604" s="147"/>
      <c r="AD604" s="147"/>
      <c r="AE604" s="147"/>
      <c r="AF604" s="147"/>
    </row>
    <row r="605">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c r="AA605" s="147"/>
      <c r="AB605" s="147"/>
      <c r="AC605" s="147"/>
      <c r="AD605" s="147"/>
      <c r="AE605" s="147"/>
      <c r="AF605" s="147"/>
    </row>
    <row r="606">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c r="AA606" s="147"/>
      <c r="AB606" s="147"/>
      <c r="AC606" s="147"/>
      <c r="AD606" s="147"/>
      <c r="AE606" s="147"/>
      <c r="AF606" s="147"/>
    </row>
    <row r="607">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c r="AA607" s="147"/>
      <c r="AB607" s="147"/>
      <c r="AC607" s="147"/>
      <c r="AD607" s="147"/>
      <c r="AE607" s="147"/>
      <c r="AF607" s="147"/>
    </row>
    <row r="608">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c r="AA608" s="147"/>
      <c r="AB608" s="147"/>
      <c r="AC608" s="147"/>
      <c r="AD608" s="147"/>
      <c r="AE608" s="147"/>
      <c r="AF608" s="147"/>
    </row>
    <row r="609">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c r="AA609" s="147"/>
      <c r="AB609" s="147"/>
      <c r="AC609" s="147"/>
      <c r="AD609" s="147"/>
      <c r="AE609" s="147"/>
      <c r="AF609" s="147"/>
    </row>
    <row r="610">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c r="AA610" s="147"/>
      <c r="AB610" s="147"/>
      <c r="AC610" s="147"/>
      <c r="AD610" s="147"/>
      <c r="AE610" s="147"/>
      <c r="AF610" s="147"/>
    </row>
    <row r="611">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c r="AA611" s="147"/>
      <c r="AB611" s="147"/>
      <c r="AC611" s="147"/>
      <c r="AD611" s="147"/>
      <c r="AE611" s="147"/>
      <c r="AF611" s="147"/>
    </row>
    <row r="61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c r="AA612" s="147"/>
      <c r="AB612" s="147"/>
      <c r="AC612" s="147"/>
      <c r="AD612" s="147"/>
      <c r="AE612" s="147"/>
      <c r="AF612" s="147"/>
    </row>
    <row r="613">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c r="AA613" s="147"/>
      <c r="AB613" s="147"/>
      <c r="AC613" s="147"/>
      <c r="AD613" s="147"/>
      <c r="AE613" s="147"/>
      <c r="AF613" s="147"/>
    </row>
    <row r="614">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c r="AA614" s="147"/>
      <c r="AB614" s="147"/>
      <c r="AC614" s="147"/>
      <c r="AD614" s="147"/>
      <c r="AE614" s="147"/>
      <c r="AF614" s="147"/>
    </row>
    <row r="615">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c r="AA615" s="147"/>
      <c r="AB615" s="147"/>
      <c r="AC615" s="147"/>
      <c r="AD615" s="147"/>
      <c r="AE615" s="147"/>
      <c r="AF615" s="147"/>
    </row>
    <row r="616">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c r="AA616" s="147"/>
      <c r="AB616" s="147"/>
      <c r="AC616" s="147"/>
      <c r="AD616" s="147"/>
      <c r="AE616" s="147"/>
      <c r="AF616" s="147"/>
    </row>
    <row r="617">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c r="AA617" s="147"/>
      <c r="AB617" s="147"/>
      <c r="AC617" s="147"/>
      <c r="AD617" s="147"/>
      <c r="AE617" s="147"/>
      <c r="AF617" s="147"/>
    </row>
    <row r="618">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c r="AA618" s="147"/>
      <c r="AB618" s="147"/>
      <c r="AC618" s="147"/>
      <c r="AD618" s="147"/>
      <c r="AE618" s="147"/>
      <c r="AF618" s="147"/>
    </row>
    <row r="619">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c r="AA619" s="147"/>
      <c r="AB619" s="147"/>
      <c r="AC619" s="147"/>
      <c r="AD619" s="147"/>
      <c r="AE619" s="147"/>
      <c r="AF619" s="147"/>
    </row>
    <row r="620">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c r="AA620" s="147"/>
      <c r="AB620" s="147"/>
      <c r="AC620" s="147"/>
      <c r="AD620" s="147"/>
      <c r="AE620" s="147"/>
      <c r="AF620" s="147"/>
    </row>
    <row r="621">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c r="AA621" s="147"/>
      <c r="AB621" s="147"/>
      <c r="AC621" s="147"/>
      <c r="AD621" s="147"/>
      <c r="AE621" s="147"/>
      <c r="AF621" s="147"/>
    </row>
    <row r="6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c r="AA622" s="147"/>
      <c r="AB622" s="147"/>
      <c r="AC622" s="147"/>
      <c r="AD622" s="147"/>
      <c r="AE622" s="147"/>
      <c r="AF622" s="147"/>
    </row>
    <row r="623">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c r="AA623" s="147"/>
      <c r="AB623" s="147"/>
      <c r="AC623" s="147"/>
      <c r="AD623" s="147"/>
      <c r="AE623" s="147"/>
      <c r="AF623" s="147"/>
    </row>
    <row r="624">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row>
    <row r="625">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c r="AA625" s="147"/>
      <c r="AB625" s="147"/>
      <c r="AC625" s="147"/>
      <c r="AD625" s="147"/>
      <c r="AE625" s="147"/>
      <c r="AF625" s="147"/>
    </row>
    <row r="626">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c r="AA626" s="147"/>
      <c r="AB626" s="147"/>
      <c r="AC626" s="147"/>
      <c r="AD626" s="147"/>
      <c r="AE626" s="147"/>
      <c r="AF626" s="147"/>
    </row>
    <row r="627">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c r="AA627" s="147"/>
      <c r="AB627" s="147"/>
      <c r="AC627" s="147"/>
      <c r="AD627" s="147"/>
      <c r="AE627" s="147"/>
      <c r="AF627" s="147"/>
    </row>
    <row r="628">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c r="AA628" s="147"/>
      <c r="AB628" s="147"/>
      <c r="AC628" s="147"/>
      <c r="AD628" s="147"/>
      <c r="AE628" s="147"/>
      <c r="AF628" s="147"/>
    </row>
    <row r="629">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c r="AA629" s="147"/>
      <c r="AB629" s="147"/>
      <c r="AC629" s="147"/>
      <c r="AD629" s="147"/>
      <c r="AE629" s="147"/>
      <c r="AF629" s="147"/>
    </row>
    <row r="630">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c r="AA630" s="147"/>
      <c r="AB630" s="147"/>
      <c r="AC630" s="147"/>
      <c r="AD630" s="147"/>
      <c r="AE630" s="147"/>
      <c r="AF630" s="147"/>
    </row>
    <row r="631">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c r="AA631" s="147"/>
      <c r="AB631" s="147"/>
      <c r="AC631" s="147"/>
      <c r="AD631" s="147"/>
      <c r="AE631" s="147"/>
      <c r="AF631" s="147"/>
    </row>
    <row r="63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c r="AA632" s="147"/>
      <c r="AB632" s="147"/>
      <c r="AC632" s="147"/>
      <c r="AD632" s="147"/>
      <c r="AE632" s="147"/>
      <c r="AF632" s="147"/>
    </row>
    <row r="633">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c r="AA633" s="147"/>
      <c r="AB633" s="147"/>
      <c r="AC633" s="147"/>
      <c r="AD633" s="147"/>
      <c r="AE633" s="147"/>
      <c r="AF633" s="147"/>
    </row>
    <row r="634">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c r="AA634" s="147"/>
      <c r="AB634" s="147"/>
      <c r="AC634" s="147"/>
      <c r="AD634" s="147"/>
      <c r="AE634" s="147"/>
      <c r="AF634" s="147"/>
    </row>
    <row r="635">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c r="AA635" s="147"/>
      <c r="AB635" s="147"/>
      <c r="AC635" s="147"/>
      <c r="AD635" s="147"/>
      <c r="AE635" s="147"/>
      <c r="AF635" s="147"/>
    </row>
    <row r="636">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c r="AA636" s="147"/>
      <c r="AB636" s="147"/>
      <c r="AC636" s="147"/>
      <c r="AD636" s="147"/>
      <c r="AE636" s="147"/>
      <c r="AF636" s="147"/>
    </row>
    <row r="637">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c r="AA637" s="147"/>
      <c r="AB637" s="147"/>
      <c r="AC637" s="147"/>
      <c r="AD637" s="147"/>
      <c r="AE637" s="147"/>
      <c r="AF637" s="147"/>
    </row>
    <row r="638">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c r="AA638" s="147"/>
      <c r="AB638" s="147"/>
      <c r="AC638" s="147"/>
      <c r="AD638" s="147"/>
      <c r="AE638" s="147"/>
      <c r="AF638" s="147"/>
    </row>
    <row r="639">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c r="AA639" s="147"/>
      <c r="AB639" s="147"/>
      <c r="AC639" s="147"/>
      <c r="AD639" s="147"/>
      <c r="AE639" s="147"/>
      <c r="AF639" s="147"/>
    </row>
    <row r="640">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c r="AA640" s="147"/>
      <c r="AB640" s="147"/>
      <c r="AC640" s="147"/>
      <c r="AD640" s="147"/>
      <c r="AE640" s="147"/>
      <c r="AF640" s="147"/>
    </row>
    <row r="641">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c r="AA641" s="147"/>
      <c r="AB641" s="147"/>
      <c r="AC641" s="147"/>
      <c r="AD641" s="147"/>
      <c r="AE641" s="147"/>
      <c r="AF641" s="147"/>
    </row>
    <row r="64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c r="AA642" s="147"/>
      <c r="AB642" s="147"/>
      <c r="AC642" s="147"/>
      <c r="AD642" s="147"/>
      <c r="AE642" s="147"/>
      <c r="AF642" s="147"/>
    </row>
    <row r="643">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row>
    <row r="644">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row>
    <row r="645">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row>
    <row r="646">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c r="AA646" s="147"/>
      <c r="AB646" s="147"/>
      <c r="AC646" s="147"/>
      <c r="AD646" s="147"/>
      <c r="AE646" s="147"/>
      <c r="AF646" s="147"/>
    </row>
    <row r="647">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c r="AA647" s="147"/>
      <c r="AB647" s="147"/>
      <c r="AC647" s="147"/>
      <c r="AD647" s="147"/>
      <c r="AE647" s="147"/>
      <c r="AF647" s="147"/>
    </row>
    <row r="648">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c r="AA648" s="147"/>
      <c r="AB648" s="147"/>
      <c r="AC648" s="147"/>
      <c r="AD648" s="147"/>
      <c r="AE648" s="147"/>
      <c r="AF648" s="147"/>
    </row>
    <row r="649">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c r="AA649" s="147"/>
      <c r="AB649" s="147"/>
      <c r="AC649" s="147"/>
      <c r="AD649" s="147"/>
      <c r="AE649" s="147"/>
      <c r="AF649" s="147"/>
    </row>
    <row r="650">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c r="AA650" s="147"/>
      <c r="AB650" s="147"/>
      <c r="AC650" s="147"/>
      <c r="AD650" s="147"/>
      <c r="AE650" s="147"/>
      <c r="AF650" s="147"/>
    </row>
    <row r="651">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c r="AA651" s="147"/>
      <c r="AB651" s="147"/>
      <c r="AC651" s="147"/>
      <c r="AD651" s="147"/>
      <c r="AE651" s="147"/>
      <c r="AF651" s="147"/>
    </row>
    <row r="65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c r="AA652" s="147"/>
      <c r="AB652" s="147"/>
      <c r="AC652" s="147"/>
      <c r="AD652" s="147"/>
      <c r="AE652" s="147"/>
      <c r="AF652" s="147"/>
    </row>
    <row r="653">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c r="AA653" s="147"/>
      <c r="AB653" s="147"/>
      <c r="AC653" s="147"/>
      <c r="AD653" s="147"/>
      <c r="AE653" s="147"/>
      <c r="AF653" s="147"/>
    </row>
    <row r="654">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c r="AA654" s="147"/>
      <c r="AB654" s="147"/>
      <c r="AC654" s="147"/>
      <c r="AD654" s="147"/>
      <c r="AE654" s="147"/>
      <c r="AF654" s="147"/>
    </row>
    <row r="655">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c r="AA655" s="147"/>
      <c r="AB655" s="147"/>
      <c r="AC655" s="147"/>
      <c r="AD655" s="147"/>
      <c r="AE655" s="147"/>
      <c r="AF655" s="147"/>
    </row>
    <row r="656">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c r="AA656" s="147"/>
      <c r="AB656" s="147"/>
      <c r="AC656" s="147"/>
      <c r="AD656" s="147"/>
      <c r="AE656" s="147"/>
      <c r="AF656" s="147"/>
    </row>
    <row r="657">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c r="AA657" s="147"/>
      <c r="AB657" s="147"/>
      <c r="AC657" s="147"/>
      <c r="AD657" s="147"/>
      <c r="AE657" s="147"/>
      <c r="AF657" s="147"/>
    </row>
    <row r="658">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c r="AA658" s="147"/>
      <c r="AB658" s="147"/>
      <c r="AC658" s="147"/>
      <c r="AD658" s="147"/>
      <c r="AE658" s="147"/>
      <c r="AF658" s="147"/>
    </row>
    <row r="659">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c r="AA659" s="147"/>
      <c r="AB659" s="147"/>
      <c r="AC659" s="147"/>
      <c r="AD659" s="147"/>
      <c r="AE659" s="147"/>
      <c r="AF659" s="147"/>
    </row>
    <row r="660">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c r="AA660" s="147"/>
      <c r="AB660" s="147"/>
      <c r="AC660" s="147"/>
      <c r="AD660" s="147"/>
      <c r="AE660" s="147"/>
      <c r="AF660" s="147"/>
    </row>
    <row r="661">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c r="AA661" s="147"/>
      <c r="AB661" s="147"/>
      <c r="AC661" s="147"/>
      <c r="AD661" s="147"/>
      <c r="AE661" s="147"/>
      <c r="AF661" s="147"/>
    </row>
    <row r="66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c r="AA662" s="147"/>
      <c r="AB662" s="147"/>
      <c r="AC662" s="147"/>
      <c r="AD662" s="147"/>
      <c r="AE662" s="147"/>
      <c r="AF662" s="147"/>
    </row>
    <row r="663">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c r="AA663" s="147"/>
      <c r="AB663" s="147"/>
      <c r="AC663" s="147"/>
      <c r="AD663" s="147"/>
      <c r="AE663" s="147"/>
      <c r="AF663" s="147"/>
    </row>
    <row r="664">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c r="AA664" s="147"/>
      <c r="AB664" s="147"/>
      <c r="AC664" s="147"/>
      <c r="AD664" s="147"/>
      <c r="AE664" s="147"/>
      <c r="AF664" s="147"/>
    </row>
    <row r="665">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c r="AA665" s="147"/>
      <c r="AB665" s="147"/>
      <c r="AC665" s="147"/>
      <c r="AD665" s="147"/>
      <c r="AE665" s="147"/>
      <c r="AF665" s="147"/>
    </row>
    <row r="666">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c r="AA666" s="147"/>
      <c r="AB666" s="147"/>
      <c r="AC666" s="147"/>
      <c r="AD666" s="147"/>
      <c r="AE666" s="147"/>
      <c r="AF666" s="147"/>
    </row>
    <row r="667">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c r="AA667" s="147"/>
      <c r="AB667" s="147"/>
      <c r="AC667" s="147"/>
      <c r="AD667" s="147"/>
      <c r="AE667" s="147"/>
      <c r="AF667" s="147"/>
    </row>
    <row r="668">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c r="AA668" s="147"/>
      <c r="AB668" s="147"/>
      <c r="AC668" s="147"/>
      <c r="AD668" s="147"/>
      <c r="AE668" s="147"/>
      <c r="AF668" s="147"/>
    </row>
    <row r="669">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c r="AA669" s="147"/>
      <c r="AB669" s="147"/>
      <c r="AC669" s="147"/>
      <c r="AD669" s="147"/>
      <c r="AE669" s="147"/>
      <c r="AF669" s="147"/>
    </row>
    <row r="670">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c r="AA670" s="147"/>
      <c r="AB670" s="147"/>
      <c r="AC670" s="147"/>
      <c r="AD670" s="147"/>
      <c r="AE670" s="147"/>
      <c r="AF670" s="147"/>
    </row>
    <row r="671">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c r="AA671" s="147"/>
      <c r="AB671" s="147"/>
      <c r="AC671" s="147"/>
      <c r="AD671" s="147"/>
      <c r="AE671" s="147"/>
      <c r="AF671" s="147"/>
    </row>
    <row r="67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c r="AA672" s="147"/>
      <c r="AB672" s="147"/>
      <c r="AC672" s="147"/>
      <c r="AD672" s="147"/>
      <c r="AE672" s="147"/>
      <c r="AF672" s="147"/>
    </row>
    <row r="673">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c r="AA673" s="147"/>
      <c r="AB673" s="147"/>
      <c r="AC673" s="147"/>
      <c r="AD673" s="147"/>
      <c r="AE673" s="147"/>
      <c r="AF673" s="147"/>
    </row>
    <row r="674">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c r="AA674" s="147"/>
      <c r="AB674" s="147"/>
      <c r="AC674" s="147"/>
      <c r="AD674" s="147"/>
      <c r="AE674" s="147"/>
      <c r="AF674" s="147"/>
    </row>
    <row r="675">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c r="AA675" s="147"/>
      <c r="AB675" s="147"/>
      <c r="AC675" s="147"/>
      <c r="AD675" s="147"/>
      <c r="AE675" s="147"/>
      <c r="AF675" s="147"/>
    </row>
    <row r="676">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c r="AA676" s="147"/>
      <c r="AB676" s="147"/>
      <c r="AC676" s="147"/>
      <c r="AD676" s="147"/>
      <c r="AE676" s="147"/>
      <c r="AF676" s="147"/>
    </row>
    <row r="677">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c r="AA677" s="147"/>
      <c r="AB677" s="147"/>
      <c r="AC677" s="147"/>
      <c r="AD677" s="147"/>
      <c r="AE677" s="147"/>
      <c r="AF677" s="147"/>
    </row>
    <row r="678">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row>
    <row r="679">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c r="AA679" s="147"/>
      <c r="AB679" s="147"/>
      <c r="AC679" s="147"/>
      <c r="AD679" s="147"/>
      <c r="AE679" s="147"/>
      <c r="AF679" s="147"/>
    </row>
    <row r="680">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c r="AC680" s="147"/>
      <c r="AD680" s="147"/>
      <c r="AE680" s="147"/>
      <c r="AF680" s="147"/>
    </row>
    <row r="681">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c r="AA681" s="147"/>
      <c r="AB681" s="147"/>
      <c r="AC681" s="147"/>
      <c r="AD681" s="147"/>
      <c r="AE681" s="147"/>
      <c r="AF681" s="147"/>
    </row>
    <row r="68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c r="AA682" s="147"/>
      <c r="AB682" s="147"/>
      <c r="AC682" s="147"/>
      <c r="AD682" s="147"/>
      <c r="AE682" s="147"/>
      <c r="AF682" s="147"/>
    </row>
    <row r="683">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c r="AA683" s="147"/>
      <c r="AB683" s="147"/>
      <c r="AC683" s="147"/>
      <c r="AD683" s="147"/>
      <c r="AE683" s="147"/>
      <c r="AF683" s="147"/>
    </row>
    <row r="684">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c r="AA684" s="147"/>
      <c r="AB684" s="147"/>
      <c r="AC684" s="147"/>
      <c r="AD684" s="147"/>
      <c r="AE684" s="147"/>
      <c r="AF684" s="147"/>
    </row>
    <row r="685">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c r="AA685" s="147"/>
      <c r="AB685" s="147"/>
      <c r="AC685" s="147"/>
      <c r="AD685" s="147"/>
      <c r="AE685" s="147"/>
      <c r="AF685" s="147"/>
    </row>
    <row r="686">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c r="AA686" s="147"/>
      <c r="AB686" s="147"/>
      <c r="AC686" s="147"/>
      <c r="AD686" s="147"/>
      <c r="AE686" s="147"/>
      <c r="AF686" s="147"/>
    </row>
    <row r="687">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c r="AA687" s="147"/>
      <c r="AB687" s="147"/>
      <c r="AC687" s="147"/>
      <c r="AD687" s="147"/>
      <c r="AE687" s="147"/>
      <c r="AF687" s="147"/>
    </row>
    <row r="688">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c r="AA688" s="147"/>
      <c r="AB688" s="147"/>
      <c r="AC688" s="147"/>
      <c r="AD688" s="147"/>
      <c r="AE688" s="147"/>
      <c r="AF688" s="147"/>
    </row>
    <row r="689">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c r="AA689" s="147"/>
      <c r="AB689" s="147"/>
      <c r="AC689" s="147"/>
      <c r="AD689" s="147"/>
      <c r="AE689" s="147"/>
      <c r="AF689" s="147"/>
    </row>
    <row r="690">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c r="AA690" s="147"/>
      <c r="AB690" s="147"/>
      <c r="AC690" s="147"/>
      <c r="AD690" s="147"/>
      <c r="AE690" s="147"/>
      <c r="AF690" s="147"/>
    </row>
    <row r="691">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c r="AA691" s="147"/>
      <c r="AB691" s="147"/>
      <c r="AC691" s="147"/>
      <c r="AD691" s="147"/>
      <c r="AE691" s="147"/>
      <c r="AF691" s="147"/>
    </row>
    <row r="69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c r="AA692" s="147"/>
      <c r="AB692" s="147"/>
      <c r="AC692" s="147"/>
      <c r="AD692" s="147"/>
      <c r="AE692" s="147"/>
      <c r="AF692" s="147"/>
    </row>
    <row r="693">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c r="AA693" s="147"/>
      <c r="AB693" s="147"/>
      <c r="AC693" s="147"/>
      <c r="AD693" s="147"/>
      <c r="AE693" s="147"/>
      <c r="AF693" s="147"/>
    </row>
    <row r="694">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c r="AA694" s="147"/>
      <c r="AB694" s="147"/>
      <c r="AC694" s="147"/>
      <c r="AD694" s="147"/>
      <c r="AE694" s="147"/>
      <c r="AF694" s="147"/>
    </row>
    <row r="695">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c r="AA695" s="147"/>
      <c r="AB695" s="147"/>
      <c r="AC695" s="147"/>
      <c r="AD695" s="147"/>
      <c r="AE695" s="147"/>
      <c r="AF695" s="147"/>
    </row>
    <row r="696">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c r="AA696" s="147"/>
      <c r="AB696" s="147"/>
      <c r="AC696" s="147"/>
      <c r="AD696" s="147"/>
      <c r="AE696" s="147"/>
      <c r="AF696" s="147"/>
    </row>
    <row r="697">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row>
    <row r="698">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row>
    <row r="699">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c r="AA699" s="147"/>
      <c r="AB699" s="147"/>
      <c r="AC699" s="147"/>
      <c r="AD699" s="147"/>
      <c r="AE699" s="147"/>
      <c r="AF699" s="147"/>
    </row>
    <row r="700">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c r="AA700" s="147"/>
      <c r="AB700" s="147"/>
      <c r="AC700" s="147"/>
      <c r="AD700" s="147"/>
      <c r="AE700" s="147"/>
      <c r="AF700" s="147"/>
    </row>
    <row r="701">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c r="AA701" s="147"/>
      <c r="AB701" s="147"/>
      <c r="AC701" s="147"/>
      <c r="AD701" s="147"/>
      <c r="AE701" s="147"/>
      <c r="AF701" s="147"/>
    </row>
    <row r="70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c r="AA702" s="147"/>
      <c r="AB702" s="147"/>
      <c r="AC702" s="147"/>
      <c r="AD702" s="147"/>
      <c r="AE702" s="147"/>
      <c r="AF702" s="147"/>
    </row>
    <row r="703">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c r="AA703" s="147"/>
      <c r="AB703" s="147"/>
      <c r="AC703" s="147"/>
      <c r="AD703" s="147"/>
      <c r="AE703" s="147"/>
      <c r="AF703" s="147"/>
    </row>
    <row r="704">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c r="AA704" s="147"/>
      <c r="AB704" s="147"/>
      <c r="AC704" s="147"/>
      <c r="AD704" s="147"/>
      <c r="AE704" s="147"/>
      <c r="AF704" s="147"/>
    </row>
    <row r="705">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c r="AA705" s="147"/>
      <c r="AB705" s="147"/>
      <c r="AC705" s="147"/>
      <c r="AD705" s="147"/>
      <c r="AE705" s="147"/>
      <c r="AF705" s="147"/>
    </row>
    <row r="706">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c r="AA706" s="147"/>
      <c r="AB706" s="147"/>
      <c r="AC706" s="147"/>
      <c r="AD706" s="147"/>
      <c r="AE706" s="147"/>
      <c r="AF706" s="147"/>
    </row>
    <row r="707">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c r="AA707" s="147"/>
      <c r="AB707" s="147"/>
      <c r="AC707" s="147"/>
      <c r="AD707" s="147"/>
      <c r="AE707" s="147"/>
      <c r="AF707" s="147"/>
    </row>
    <row r="708">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c r="AA708" s="147"/>
      <c r="AB708" s="147"/>
      <c r="AC708" s="147"/>
      <c r="AD708" s="147"/>
      <c r="AE708" s="147"/>
      <c r="AF708" s="147"/>
    </row>
    <row r="709">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c r="AA709" s="147"/>
      <c r="AB709" s="147"/>
      <c r="AC709" s="147"/>
      <c r="AD709" s="147"/>
      <c r="AE709" s="147"/>
      <c r="AF709" s="147"/>
    </row>
    <row r="710">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c r="AA710" s="147"/>
      <c r="AB710" s="147"/>
      <c r="AC710" s="147"/>
      <c r="AD710" s="147"/>
      <c r="AE710" s="147"/>
      <c r="AF710" s="147"/>
    </row>
    <row r="711">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c r="AA711" s="147"/>
      <c r="AB711" s="147"/>
      <c r="AC711" s="147"/>
      <c r="AD711" s="147"/>
      <c r="AE711" s="147"/>
      <c r="AF711" s="147"/>
    </row>
    <row r="71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c r="AA712" s="147"/>
      <c r="AB712" s="147"/>
      <c r="AC712" s="147"/>
      <c r="AD712" s="147"/>
      <c r="AE712" s="147"/>
      <c r="AF712" s="147"/>
    </row>
    <row r="713">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7"/>
      <c r="AD713" s="147"/>
      <c r="AE713" s="147"/>
      <c r="AF713" s="147"/>
    </row>
    <row r="714">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c r="AA714" s="147"/>
      <c r="AB714" s="147"/>
      <c r="AC714" s="147"/>
      <c r="AD714" s="147"/>
      <c r="AE714" s="147"/>
      <c r="AF714" s="147"/>
    </row>
    <row r="715">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c r="AA715" s="147"/>
      <c r="AB715" s="147"/>
      <c r="AC715" s="147"/>
      <c r="AD715" s="147"/>
      <c r="AE715" s="147"/>
      <c r="AF715" s="147"/>
    </row>
    <row r="716">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c r="AA716" s="147"/>
      <c r="AB716" s="147"/>
      <c r="AC716" s="147"/>
      <c r="AD716" s="147"/>
      <c r="AE716" s="147"/>
      <c r="AF716" s="147"/>
    </row>
    <row r="717">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c r="AA717" s="147"/>
      <c r="AB717" s="147"/>
      <c r="AC717" s="147"/>
      <c r="AD717" s="147"/>
      <c r="AE717" s="147"/>
      <c r="AF717" s="147"/>
    </row>
    <row r="718">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c r="AA718" s="147"/>
      <c r="AB718" s="147"/>
      <c r="AC718" s="147"/>
      <c r="AD718" s="147"/>
      <c r="AE718" s="147"/>
      <c r="AF718" s="147"/>
    </row>
    <row r="719">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c r="AA719" s="147"/>
      <c r="AB719" s="147"/>
      <c r="AC719" s="147"/>
      <c r="AD719" s="147"/>
      <c r="AE719" s="147"/>
      <c r="AF719" s="147"/>
    </row>
    <row r="720">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c r="AA720" s="147"/>
      <c r="AB720" s="147"/>
      <c r="AC720" s="147"/>
      <c r="AD720" s="147"/>
      <c r="AE720" s="147"/>
      <c r="AF720" s="147"/>
    </row>
    <row r="721">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c r="AA721" s="147"/>
      <c r="AB721" s="147"/>
      <c r="AC721" s="147"/>
      <c r="AD721" s="147"/>
      <c r="AE721" s="147"/>
      <c r="AF721" s="147"/>
    </row>
    <row r="7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c r="AA722" s="147"/>
      <c r="AB722" s="147"/>
      <c r="AC722" s="147"/>
      <c r="AD722" s="147"/>
      <c r="AE722" s="147"/>
      <c r="AF722" s="147"/>
    </row>
    <row r="723">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c r="AA723" s="147"/>
      <c r="AB723" s="147"/>
      <c r="AC723" s="147"/>
      <c r="AD723" s="147"/>
      <c r="AE723" s="147"/>
      <c r="AF723" s="147"/>
    </row>
    <row r="724">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c r="AA724" s="147"/>
      <c r="AB724" s="147"/>
      <c r="AC724" s="147"/>
      <c r="AD724" s="147"/>
      <c r="AE724" s="147"/>
      <c r="AF724" s="147"/>
    </row>
    <row r="725">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c r="AA725" s="147"/>
      <c r="AB725" s="147"/>
      <c r="AC725" s="147"/>
      <c r="AD725" s="147"/>
      <c r="AE725" s="147"/>
      <c r="AF725" s="147"/>
    </row>
    <row r="726">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c r="AA726" s="147"/>
      <c r="AB726" s="147"/>
      <c r="AC726" s="147"/>
      <c r="AD726" s="147"/>
      <c r="AE726" s="147"/>
      <c r="AF726" s="147"/>
    </row>
    <row r="727">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c r="AA727" s="147"/>
      <c r="AB727" s="147"/>
      <c r="AC727" s="147"/>
      <c r="AD727" s="147"/>
      <c r="AE727" s="147"/>
      <c r="AF727" s="147"/>
    </row>
    <row r="728">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c r="AA728" s="147"/>
      <c r="AB728" s="147"/>
      <c r="AC728" s="147"/>
      <c r="AD728" s="147"/>
      <c r="AE728" s="147"/>
      <c r="AF728" s="147"/>
    </row>
    <row r="729">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c r="AA729" s="147"/>
      <c r="AB729" s="147"/>
      <c r="AC729" s="147"/>
      <c r="AD729" s="147"/>
      <c r="AE729" s="147"/>
      <c r="AF729" s="147"/>
    </row>
    <row r="730">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c r="AA730" s="147"/>
      <c r="AB730" s="147"/>
      <c r="AC730" s="147"/>
      <c r="AD730" s="147"/>
      <c r="AE730" s="147"/>
      <c r="AF730" s="147"/>
    </row>
    <row r="731">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c r="AA731" s="147"/>
      <c r="AB731" s="147"/>
      <c r="AC731" s="147"/>
      <c r="AD731" s="147"/>
      <c r="AE731" s="147"/>
      <c r="AF731" s="147"/>
    </row>
    <row r="7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c r="AA732" s="147"/>
      <c r="AB732" s="147"/>
      <c r="AC732" s="147"/>
      <c r="AD732" s="147"/>
      <c r="AE732" s="147"/>
      <c r="AF732" s="147"/>
    </row>
    <row r="733">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c r="AA733" s="147"/>
      <c r="AB733" s="147"/>
      <c r="AC733" s="147"/>
      <c r="AD733" s="147"/>
      <c r="AE733" s="147"/>
      <c r="AF733" s="147"/>
    </row>
    <row r="734">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c r="AA734" s="147"/>
      <c r="AB734" s="147"/>
      <c r="AC734" s="147"/>
      <c r="AD734" s="147"/>
      <c r="AE734" s="147"/>
      <c r="AF734" s="147"/>
    </row>
    <row r="735">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c r="AA735" s="147"/>
      <c r="AB735" s="147"/>
      <c r="AC735" s="147"/>
      <c r="AD735" s="147"/>
      <c r="AE735" s="147"/>
      <c r="AF735" s="147"/>
    </row>
    <row r="736">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c r="AA736" s="147"/>
      <c r="AB736" s="147"/>
      <c r="AC736" s="147"/>
      <c r="AD736" s="147"/>
      <c r="AE736" s="147"/>
      <c r="AF736" s="147"/>
    </row>
    <row r="737">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c r="AA737" s="147"/>
      <c r="AB737" s="147"/>
      <c r="AC737" s="147"/>
      <c r="AD737" s="147"/>
      <c r="AE737" s="147"/>
      <c r="AF737" s="147"/>
    </row>
    <row r="738">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c r="AA738" s="147"/>
      <c r="AB738" s="147"/>
      <c r="AC738" s="147"/>
      <c r="AD738" s="147"/>
      <c r="AE738" s="147"/>
      <c r="AF738" s="147"/>
    </row>
    <row r="739">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c r="AA739" s="147"/>
      <c r="AB739" s="147"/>
      <c r="AC739" s="147"/>
      <c r="AD739" s="147"/>
      <c r="AE739" s="147"/>
      <c r="AF739" s="147"/>
    </row>
    <row r="740">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c r="AA740" s="147"/>
      <c r="AB740" s="147"/>
      <c r="AC740" s="147"/>
      <c r="AD740" s="147"/>
      <c r="AE740" s="147"/>
      <c r="AF740" s="147"/>
    </row>
    <row r="741">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c r="AA741" s="147"/>
      <c r="AB741" s="147"/>
      <c r="AC741" s="147"/>
      <c r="AD741" s="147"/>
      <c r="AE741" s="147"/>
      <c r="AF741" s="147"/>
    </row>
    <row r="74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c r="AA742" s="147"/>
      <c r="AB742" s="147"/>
      <c r="AC742" s="147"/>
      <c r="AD742" s="147"/>
      <c r="AE742" s="147"/>
      <c r="AF742" s="147"/>
    </row>
    <row r="743">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c r="AA743" s="147"/>
      <c r="AB743" s="147"/>
      <c r="AC743" s="147"/>
      <c r="AD743" s="147"/>
      <c r="AE743" s="147"/>
      <c r="AF743" s="147"/>
    </row>
    <row r="744">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c r="AA744" s="147"/>
      <c r="AB744" s="147"/>
      <c r="AC744" s="147"/>
      <c r="AD744" s="147"/>
      <c r="AE744" s="147"/>
      <c r="AF744" s="147"/>
    </row>
    <row r="745">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c r="AA745" s="147"/>
      <c r="AB745" s="147"/>
      <c r="AC745" s="147"/>
      <c r="AD745" s="147"/>
      <c r="AE745" s="147"/>
      <c r="AF745" s="147"/>
    </row>
    <row r="746">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c r="AA746" s="147"/>
      <c r="AB746" s="147"/>
      <c r="AC746" s="147"/>
      <c r="AD746" s="147"/>
      <c r="AE746" s="147"/>
      <c r="AF746" s="147"/>
    </row>
    <row r="747">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c r="AA747" s="147"/>
      <c r="AB747" s="147"/>
      <c r="AC747" s="147"/>
      <c r="AD747" s="147"/>
      <c r="AE747" s="147"/>
      <c r="AF747" s="147"/>
    </row>
    <row r="748">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c r="AA748" s="147"/>
      <c r="AB748" s="147"/>
      <c r="AC748" s="147"/>
      <c r="AD748" s="147"/>
      <c r="AE748" s="147"/>
      <c r="AF748" s="147"/>
    </row>
    <row r="749">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c r="AA749" s="147"/>
      <c r="AB749" s="147"/>
      <c r="AC749" s="147"/>
      <c r="AD749" s="147"/>
      <c r="AE749" s="147"/>
      <c r="AF749" s="147"/>
    </row>
    <row r="750">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c r="AA750" s="147"/>
      <c r="AB750" s="147"/>
      <c r="AC750" s="147"/>
      <c r="AD750" s="147"/>
      <c r="AE750" s="147"/>
      <c r="AF750" s="147"/>
    </row>
    <row r="751">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c r="AA751" s="147"/>
      <c r="AB751" s="147"/>
      <c r="AC751" s="147"/>
      <c r="AD751" s="147"/>
      <c r="AE751" s="147"/>
      <c r="AF751" s="147"/>
    </row>
    <row r="75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c r="AA752" s="147"/>
      <c r="AB752" s="147"/>
      <c r="AC752" s="147"/>
      <c r="AD752" s="147"/>
      <c r="AE752" s="147"/>
      <c r="AF752" s="147"/>
    </row>
    <row r="753">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c r="AA753" s="147"/>
      <c r="AB753" s="147"/>
      <c r="AC753" s="147"/>
      <c r="AD753" s="147"/>
      <c r="AE753" s="147"/>
      <c r="AF753" s="147"/>
    </row>
    <row r="754">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c r="AA754" s="147"/>
      <c r="AB754" s="147"/>
      <c r="AC754" s="147"/>
      <c r="AD754" s="147"/>
      <c r="AE754" s="147"/>
      <c r="AF754" s="147"/>
    </row>
    <row r="755">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c r="AA755" s="147"/>
      <c r="AB755" s="147"/>
      <c r="AC755" s="147"/>
      <c r="AD755" s="147"/>
      <c r="AE755" s="147"/>
      <c r="AF755" s="147"/>
    </row>
    <row r="756">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c r="AA756" s="147"/>
      <c r="AB756" s="147"/>
      <c r="AC756" s="147"/>
      <c r="AD756" s="147"/>
      <c r="AE756" s="147"/>
      <c r="AF756" s="147"/>
    </row>
    <row r="757">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c r="AA757" s="147"/>
      <c r="AB757" s="147"/>
      <c r="AC757" s="147"/>
      <c r="AD757" s="147"/>
      <c r="AE757" s="147"/>
      <c r="AF757" s="147"/>
    </row>
    <row r="758">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c r="AA758" s="147"/>
      <c r="AB758" s="147"/>
      <c r="AC758" s="147"/>
      <c r="AD758" s="147"/>
      <c r="AE758" s="147"/>
      <c r="AF758" s="147"/>
    </row>
    <row r="759">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c r="AA759" s="147"/>
      <c r="AB759" s="147"/>
      <c r="AC759" s="147"/>
      <c r="AD759" s="147"/>
      <c r="AE759" s="147"/>
      <c r="AF759" s="147"/>
    </row>
    <row r="760">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c r="AA760" s="147"/>
      <c r="AB760" s="147"/>
      <c r="AC760" s="147"/>
      <c r="AD760" s="147"/>
      <c r="AE760" s="147"/>
      <c r="AF760" s="147"/>
    </row>
    <row r="761">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c r="AA761" s="147"/>
      <c r="AB761" s="147"/>
      <c r="AC761" s="147"/>
      <c r="AD761" s="147"/>
      <c r="AE761" s="147"/>
      <c r="AF761" s="147"/>
    </row>
    <row r="762">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c r="AA762" s="147"/>
      <c r="AB762" s="147"/>
      <c r="AC762" s="147"/>
      <c r="AD762" s="147"/>
      <c r="AE762" s="147"/>
      <c r="AF762" s="147"/>
    </row>
    <row r="763">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c r="AA763" s="147"/>
      <c r="AB763" s="147"/>
      <c r="AC763" s="147"/>
      <c r="AD763" s="147"/>
      <c r="AE763" s="147"/>
      <c r="AF763" s="147"/>
    </row>
    <row r="764">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c r="AA764" s="147"/>
      <c r="AB764" s="147"/>
      <c r="AC764" s="147"/>
      <c r="AD764" s="147"/>
      <c r="AE764" s="147"/>
      <c r="AF764" s="147"/>
    </row>
    <row r="765">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c r="AA765" s="147"/>
      <c r="AB765" s="147"/>
      <c r="AC765" s="147"/>
      <c r="AD765" s="147"/>
      <c r="AE765" s="147"/>
      <c r="AF765" s="147"/>
    </row>
    <row r="766">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c r="AA766" s="147"/>
      <c r="AB766" s="147"/>
      <c r="AC766" s="147"/>
      <c r="AD766" s="147"/>
      <c r="AE766" s="147"/>
      <c r="AF766" s="147"/>
    </row>
    <row r="767">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c r="AA767" s="147"/>
      <c r="AB767" s="147"/>
      <c r="AC767" s="147"/>
      <c r="AD767" s="147"/>
      <c r="AE767" s="147"/>
      <c r="AF767" s="147"/>
    </row>
    <row r="768">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c r="AA768" s="147"/>
      <c r="AB768" s="147"/>
      <c r="AC768" s="147"/>
      <c r="AD768" s="147"/>
      <c r="AE768" s="147"/>
      <c r="AF768" s="147"/>
    </row>
    <row r="769">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c r="AA769" s="147"/>
      <c r="AB769" s="147"/>
      <c r="AC769" s="147"/>
      <c r="AD769" s="147"/>
      <c r="AE769" s="147"/>
      <c r="AF769" s="147"/>
    </row>
    <row r="770">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c r="AA770" s="147"/>
      <c r="AB770" s="147"/>
      <c r="AC770" s="147"/>
      <c r="AD770" s="147"/>
      <c r="AE770" s="147"/>
      <c r="AF770" s="147"/>
    </row>
    <row r="771">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c r="AA771" s="147"/>
      <c r="AB771" s="147"/>
      <c r="AC771" s="147"/>
      <c r="AD771" s="147"/>
      <c r="AE771" s="147"/>
      <c r="AF771" s="147"/>
    </row>
    <row r="772">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c r="AA772" s="147"/>
      <c r="AB772" s="147"/>
      <c r="AC772" s="147"/>
      <c r="AD772" s="147"/>
      <c r="AE772" s="147"/>
      <c r="AF772" s="147"/>
    </row>
    <row r="773">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c r="AA773" s="147"/>
      <c r="AB773" s="147"/>
      <c r="AC773" s="147"/>
      <c r="AD773" s="147"/>
      <c r="AE773" s="147"/>
      <c r="AF773" s="147"/>
    </row>
    <row r="774">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c r="AA774" s="147"/>
      <c r="AB774" s="147"/>
      <c r="AC774" s="147"/>
      <c r="AD774" s="147"/>
      <c r="AE774" s="147"/>
      <c r="AF774" s="147"/>
    </row>
    <row r="775">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c r="AA775" s="147"/>
      <c r="AB775" s="147"/>
      <c r="AC775" s="147"/>
      <c r="AD775" s="147"/>
      <c r="AE775" s="147"/>
      <c r="AF775" s="147"/>
    </row>
    <row r="776">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c r="AA776" s="147"/>
      <c r="AB776" s="147"/>
      <c r="AC776" s="147"/>
      <c r="AD776" s="147"/>
      <c r="AE776" s="147"/>
      <c r="AF776" s="147"/>
    </row>
    <row r="777">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c r="AA777" s="147"/>
      <c r="AB777" s="147"/>
      <c r="AC777" s="147"/>
      <c r="AD777" s="147"/>
      <c r="AE777" s="147"/>
      <c r="AF777" s="147"/>
    </row>
    <row r="778">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c r="AA778" s="147"/>
      <c r="AB778" s="147"/>
      <c r="AC778" s="147"/>
      <c r="AD778" s="147"/>
      <c r="AE778" s="147"/>
      <c r="AF778" s="147"/>
    </row>
    <row r="779">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c r="AA779" s="147"/>
      <c r="AB779" s="147"/>
      <c r="AC779" s="147"/>
      <c r="AD779" s="147"/>
      <c r="AE779" s="147"/>
      <c r="AF779" s="147"/>
    </row>
    <row r="780">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c r="AA780" s="147"/>
      <c r="AB780" s="147"/>
      <c r="AC780" s="147"/>
      <c r="AD780" s="147"/>
      <c r="AE780" s="147"/>
      <c r="AF780" s="147"/>
    </row>
    <row r="781">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c r="AA781" s="147"/>
      <c r="AB781" s="147"/>
      <c r="AC781" s="147"/>
      <c r="AD781" s="147"/>
      <c r="AE781" s="147"/>
      <c r="AF781" s="147"/>
    </row>
    <row r="782">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c r="AA782" s="147"/>
      <c r="AB782" s="147"/>
      <c r="AC782" s="147"/>
      <c r="AD782" s="147"/>
      <c r="AE782" s="147"/>
      <c r="AF782" s="147"/>
    </row>
    <row r="783">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c r="AA783" s="147"/>
      <c r="AB783" s="147"/>
      <c r="AC783" s="147"/>
      <c r="AD783" s="147"/>
      <c r="AE783" s="147"/>
      <c r="AF783" s="147"/>
    </row>
    <row r="784">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c r="AA784" s="147"/>
      <c r="AB784" s="147"/>
      <c r="AC784" s="147"/>
      <c r="AD784" s="147"/>
      <c r="AE784" s="147"/>
      <c r="AF784" s="147"/>
    </row>
    <row r="785">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c r="AA785" s="147"/>
      <c r="AB785" s="147"/>
      <c r="AC785" s="147"/>
      <c r="AD785" s="147"/>
      <c r="AE785" s="147"/>
      <c r="AF785" s="147"/>
    </row>
    <row r="786">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c r="AA786" s="147"/>
      <c r="AB786" s="147"/>
      <c r="AC786" s="147"/>
      <c r="AD786" s="147"/>
      <c r="AE786" s="147"/>
      <c r="AF786" s="147"/>
    </row>
    <row r="787">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c r="AA787" s="147"/>
      <c r="AB787" s="147"/>
      <c r="AC787" s="147"/>
      <c r="AD787" s="147"/>
      <c r="AE787" s="147"/>
      <c r="AF787" s="147"/>
    </row>
    <row r="788">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c r="AA788" s="147"/>
      <c r="AB788" s="147"/>
      <c r="AC788" s="147"/>
      <c r="AD788" s="147"/>
      <c r="AE788" s="147"/>
      <c r="AF788" s="147"/>
    </row>
    <row r="789">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c r="AA789" s="147"/>
      <c r="AB789" s="147"/>
      <c r="AC789" s="147"/>
      <c r="AD789" s="147"/>
      <c r="AE789" s="147"/>
      <c r="AF789" s="147"/>
    </row>
    <row r="790">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c r="AA790" s="147"/>
      <c r="AB790" s="147"/>
      <c r="AC790" s="147"/>
      <c r="AD790" s="147"/>
      <c r="AE790" s="147"/>
      <c r="AF790" s="147"/>
    </row>
    <row r="791">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c r="AA791" s="147"/>
      <c r="AB791" s="147"/>
      <c r="AC791" s="147"/>
      <c r="AD791" s="147"/>
      <c r="AE791" s="147"/>
      <c r="AF791" s="147"/>
    </row>
    <row r="792">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c r="AA792" s="147"/>
      <c r="AB792" s="147"/>
      <c r="AC792" s="147"/>
      <c r="AD792" s="147"/>
      <c r="AE792" s="147"/>
      <c r="AF792" s="147"/>
    </row>
    <row r="793">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c r="AA793" s="147"/>
      <c r="AB793" s="147"/>
      <c r="AC793" s="147"/>
      <c r="AD793" s="147"/>
      <c r="AE793" s="147"/>
      <c r="AF793" s="147"/>
    </row>
    <row r="794">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c r="AA794" s="147"/>
      <c r="AB794" s="147"/>
      <c r="AC794" s="147"/>
      <c r="AD794" s="147"/>
      <c r="AE794" s="147"/>
      <c r="AF794" s="147"/>
    </row>
    <row r="795">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c r="AA795" s="147"/>
      <c r="AB795" s="147"/>
      <c r="AC795" s="147"/>
      <c r="AD795" s="147"/>
      <c r="AE795" s="147"/>
      <c r="AF795" s="147"/>
    </row>
    <row r="796">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c r="AA796" s="147"/>
      <c r="AB796" s="147"/>
      <c r="AC796" s="147"/>
      <c r="AD796" s="147"/>
      <c r="AE796" s="147"/>
      <c r="AF796" s="147"/>
    </row>
    <row r="797">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c r="AA797" s="147"/>
      <c r="AB797" s="147"/>
      <c r="AC797" s="147"/>
      <c r="AD797" s="147"/>
      <c r="AE797" s="147"/>
      <c r="AF797" s="147"/>
    </row>
    <row r="798">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c r="AA798" s="147"/>
      <c r="AB798" s="147"/>
      <c r="AC798" s="147"/>
      <c r="AD798" s="147"/>
      <c r="AE798" s="147"/>
      <c r="AF798" s="147"/>
    </row>
    <row r="799">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c r="AA799" s="147"/>
      <c r="AB799" s="147"/>
      <c r="AC799" s="147"/>
      <c r="AD799" s="147"/>
      <c r="AE799" s="147"/>
      <c r="AF799" s="147"/>
    </row>
    <row r="800">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c r="AA800" s="147"/>
      <c r="AB800" s="147"/>
      <c r="AC800" s="147"/>
      <c r="AD800" s="147"/>
      <c r="AE800" s="147"/>
      <c r="AF800" s="147"/>
    </row>
    <row r="801">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c r="AA801" s="147"/>
      <c r="AB801" s="147"/>
      <c r="AC801" s="147"/>
      <c r="AD801" s="147"/>
      <c r="AE801" s="147"/>
      <c r="AF801" s="147"/>
    </row>
    <row r="802">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c r="AA802" s="147"/>
      <c r="AB802" s="147"/>
      <c r="AC802" s="147"/>
      <c r="AD802" s="147"/>
      <c r="AE802" s="147"/>
      <c r="AF802" s="147"/>
    </row>
    <row r="803">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c r="AA803" s="147"/>
      <c r="AB803" s="147"/>
      <c r="AC803" s="147"/>
      <c r="AD803" s="147"/>
      <c r="AE803" s="147"/>
      <c r="AF803" s="147"/>
    </row>
    <row r="804">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c r="AA804" s="147"/>
      <c r="AB804" s="147"/>
      <c r="AC804" s="147"/>
      <c r="AD804" s="147"/>
      <c r="AE804" s="147"/>
      <c r="AF804" s="147"/>
    </row>
    <row r="805">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c r="AA805" s="147"/>
      <c r="AB805" s="147"/>
      <c r="AC805" s="147"/>
      <c r="AD805" s="147"/>
      <c r="AE805" s="147"/>
      <c r="AF805" s="147"/>
    </row>
    <row r="806">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c r="AA806" s="147"/>
      <c r="AB806" s="147"/>
      <c r="AC806" s="147"/>
      <c r="AD806" s="147"/>
      <c r="AE806" s="147"/>
      <c r="AF806" s="147"/>
    </row>
    <row r="807">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c r="AA807" s="147"/>
      <c r="AB807" s="147"/>
      <c r="AC807" s="147"/>
      <c r="AD807" s="147"/>
      <c r="AE807" s="147"/>
      <c r="AF807" s="147"/>
    </row>
    <row r="808">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c r="AA808" s="147"/>
      <c r="AB808" s="147"/>
      <c r="AC808" s="147"/>
      <c r="AD808" s="147"/>
      <c r="AE808" s="147"/>
      <c r="AF808" s="147"/>
    </row>
    <row r="809">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c r="AA809" s="147"/>
      <c r="AB809" s="147"/>
      <c r="AC809" s="147"/>
      <c r="AD809" s="147"/>
      <c r="AE809" s="147"/>
      <c r="AF809" s="147"/>
    </row>
    <row r="810">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c r="AA810" s="147"/>
      <c r="AB810" s="147"/>
      <c r="AC810" s="147"/>
      <c r="AD810" s="147"/>
      <c r="AE810" s="147"/>
      <c r="AF810" s="147"/>
    </row>
    <row r="811">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c r="AA811" s="147"/>
      <c r="AB811" s="147"/>
      <c r="AC811" s="147"/>
      <c r="AD811" s="147"/>
      <c r="AE811" s="147"/>
      <c r="AF811" s="147"/>
    </row>
    <row r="812">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c r="AA812" s="147"/>
      <c r="AB812" s="147"/>
      <c r="AC812" s="147"/>
      <c r="AD812" s="147"/>
      <c r="AE812" s="147"/>
      <c r="AF812" s="147"/>
    </row>
    <row r="813">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c r="AA813" s="147"/>
      <c r="AB813" s="147"/>
      <c r="AC813" s="147"/>
      <c r="AD813" s="147"/>
      <c r="AE813" s="147"/>
      <c r="AF813" s="147"/>
    </row>
    <row r="814">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c r="AA814" s="147"/>
      <c r="AB814" s="147"/>
      <c r="AC814" s="147"/>
      <c r="AD814" s="147"/>
      <c r="AE814" s="147"/>
      <c r="AF814" s="147"/>
    </row>
    <row r="815">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c r="AA815" s="147"/>
      <c r="AB815" s="147"/>
      <c r="AC815" s="147"/>
      <c r="AD815" s="147"/>
      <c r="AE815" s="147"/>
      <c r="AF815" s="147"/>
    </row>
    <row r="816">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c r="AA816" s="147"/>
      <c r="AB816" s="147"/>
      <c r="AC816" s="147"/>
      <c r="AD816" s="147"/>
      <c r="AE816" s="147"/>
      <c r="AF816" s="147"/>
    </row>
    <row r="817">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c r="AA817" s="147"/>
      <c r="AB817" s="147"/>
      <c r="AC817" s="147"/>
      <c r="AD817" s="147"/>
      <c r="AE817" s="147"/>
      <c r="AF817" s="147"/>
    </row>
    <row r="818">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c r="AA818" s="147"/>
      <c r="AB818" s="147"/>
      <c r="AC818" s="147"/>
      <c r="AD818" s="147"/>
      <c r="AE818" s="147"/>
      <c r="AF818" s="147"/>
    </row>
    <row r="819">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c r="AA819" s="147"/>
      <c r="AB819" s="147"/>
      <c r="AC819" s="147"/>
      <c r="AD819" s="147"/>
      <c r="AE819" s="147"/>
      <c r="AF819" s="147"/>
    </row>
    <row r="820">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c r="AA820" s="147"/>
      <c r="AB820" s="147"/>
      <c r="AC820" s="147"/>
      <c r="AD820" s="147"/>
      <c r="AE820" s="147"/>
      <c r="AF820" s="147"/>
    </row>
    <row r="821">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c r="AA821" s="147"/>
      <c r="AB821" s="147"/>
      <c r="AC821" s="147"/>
      <c r="AD821" s="147"/>
      <c r="AE821" s="147"/>
      <c r="AF821" s="147"/>
    </row>
    <row r="822">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c r="AA822" s="147"/>
      <c r="AB822" s="147"/>
      <c r="AC822" s="147"/>
      <c r="AD822" s="147"/>
      <c r="AE822" s="147"/>
      <c r="AF822" s="147"/>
    </row>
    <row r="823">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c r="AA823" s="147"/>
      <c r="AB823" s="147"/>
      <c r="AC823" s="147"/>
      <c r="AD823" s="147"/>
      <c r="AE823" s="147"/>
      <c r="AF823" s="147"/>
    </row>
    <row r="824">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c r="AA824" s="147"/>
      <c r="AB824" s="147"/>
      <c r="AC824" s="147"/>
      <c r="AD824" s="147"/>
      <c r="AE824" s="147"/>
      <c r="AF824" s="147"/>
    </row>
    <row r="825">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c r="AA825" s="147"/>
      <c r="AB825" s="147"/>
      <c r="AC825" s="147"/>
      <c r="AD825" s="147"/>
      <c r="AE825" s="147"/>
      <c r="AF825" s="147"/>
    </row>
    <row r="826">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c r="AA826" s="147"/>
      <c r="AB826" s="147"/>
      <c r="AC826" s="147"/>
      <c r="AD826" s="147"/>
      <c r="AE826" s="147"/>
      <c r="AF826" s="147"/>
    </row>
    <row r="827">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c r="AA827" s="147"/>
      <c r="AB827" s="147"/>
      <c r="AC827" s="147"/>
      <c r="AD827" s="147"/>
      <c r="AE827" s="147"/>
      <c r="AF827" s="147"/>
    </row>
    <row r="828">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c r="AA828" s="147"/>
      <c r="AB828" s="147"/>
      <c r="AC828" s="147"/>
      <c r="AD828" s="147"/>
      <c r="AE828" s="147"/>
      <c r="AF828" s="147"/>
    </row>
    <row r="829">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c r="AA829" s="147"/>
      <c r="AB829" s="147"/>
      <c r="AC829" s="147"/>
      <c r="AD829" s="147"/>
      <c r="AE829" s="147"/>
      <c r="AF829" s="147"/>
    </row>
    <row r="830">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c r="AA830" s="147"/>
      <c r="AB830" s="147"/>
      <c r="AC830" s="147"/>
      <c r="AD830" s="147"/>
      <c r="AE830" s="147"/>
      <c r="AF830" s="147"/>
    </row>
    <row r="831">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c r="AA831" s="147"/>
      <c r="AB831" s="147"/>
      <c r="AC831" s="147"/>
      <c r="AD831" s="147"/>
      <c r="AE831" s="147"/>
      <c r="AF831" s="147"/>
    </row>
    <row r="832">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c r="AA832" s="147"/>
      <c r="AB832" s="147"/>
      <c r="AC832" s="147"/>
      <c r="AD832" s="147"/>
      <c r="AE832" s="147"/>
      <c r="AF832" s="147"/>
    </row>
    <row r="833">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c r="AA833" s="147"/>
      <c r="AB833" s="147"/>
      <c r="AC833" s="147"/>
      <c r="AD833" s="147"/>
      <c r="AE833" s="147"/>
      <c r="AF833" s="147"/>
    </row>
    <row r="834">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c r="AA834" s="147"/>
      <c r="AB834" s="147"/>
      <c r="AC834" s="147"/>
      <c r="AD834" s="147"/>
      <c r="AE834" s="147"/>
      <c r="AF834" s="147"/>
    </row>
    <row r="835">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c r="AA835" s="147"/>
      <c r="AB835" s="147"/>
      <c r="AC835" s="147"/>
      <c r="AD835" s="147"/>
      <c r="AE835" s="147"/>
      <c r="AF835" s="147"/>
    </row>
    <row r="836">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c r="AA836" s="147"/>
      <c r="AB836" s="147"/>
      <c r="AC836" s="147"/>
      <c r="AD836" s="147"/>
      <c r="AE836" s="147"/>
      <c r="AF836" s="147"/>
    </row>
    <row r="837">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c r="AA837" s="147"/>
      <c r="AB837" s="147"/>
      <c r="AC837" s="147"/>
      <c r="AD837" s="147"/>
      <c r="AE837" s="147"/>
      <c r="AF837" s="147"/>
    </row>
    <row r="838">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c r="AA838" s="147"/>
      <c r="AB838" s="147"/>
      <c r="AC838" s="147"/>
      <c r="AD838" s="147"/>
      <c r="AE838" s="147"/>
      <c r="AF838" s="147"/>
    </row>
    <row r="839">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c r="AA839" s="147"/>
      <c r="AB839" s="147"/>
      <c r="AC839" s="147"/>
      <c r="AD839" s="147"/>
      <c r="AE839" s="147"/>
      <c r="AF839" s="147"/>
    </row>
    <row r="840">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c r="AA840" s="147"/>
      <c r="AB840" s="147"/>
      <c r="AC840" s="147"/>
      <c r="AD840" s="147"/>
      <c r="AE840" s="147"/>
      <c r="AF840" s="147"/>
    </row>
    <row r="841">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c r="AA841" s="147"/>
      <c r="AB841" s="147"/>
      <c r="AC841" s="147"/>
      <c r="AD841" s="147"/>
      <c r="AE841" s="147"/>
      <c r="AF841" s="147"/>
    </row>
    <row r="842">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c r="AA842" s="147"/>
      <c r="AB842" s="147"/>
      <c r="AC842" s="147"/>
      <c r="AD842" s="147"/>
      <c r="AE842" s="147"/>
      <c r="AF842" s="147"/>
    </row>
    <row r="843">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c r="AA843" s="147"/>
      <c r="AB843" s="147"/>
      <c r="AC843" s="147"/>
      <c r="AD843" s="147"/>
      <c r="AE843" s="147"/>
      <c r="AF843" s="147"/>
    </row>
    <row r="844">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c r="AA844" s="147"/>
      <c r="AB844" s="147"/>
      <c r="AC844" s="147"/>
      <c r="AD844" s="147"/>
      <c r="AE844" s="147"/>
      <c r="AF844" s="147"/>
    </row>
    <row r="845">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c r="AA845" s="147"/>
      <c r="AB845" s="147"/>
      <c r="AC845" s="147"/>
      <c r="AD845" s="147"/>
      <c r="AE845" s="147"/>
      <c r="AF845" s="147"/>
    </row>
    <row r="846">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c r="AA846" s="147"/>
      <c r="AB846" s="147"/>
      <c r="AC846" s="147"/>
      <c r="AD846" s="147"/>
      <c r="AE846" s="147"/>
      <c r="AF846" s="147"/>
    </row>
    <row r="847">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c r="AA847" s="147"/>
      <c r="AB847" s="147"/>
      <c r="AC847" s="147"/>
      <c r="AD847" s="147"/>
      <c r="AE847" s="147"/>
      <c r="AF847" s="147"/>
    </row>
    <row r="848">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c r="AA848" s="147"/>
      <c r="AB848" s="147"/>
      <c r="AC848" s="147"/>
      <c r="AD848" s="147"/>
      <c r="AE848" s="147"/>
      <c r="AF848" s="147"/>
    </row>
    <row r="849">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c r="AA849" s="147"/>
      <c r="AB849" s="147"/>
      <c r="AC849" s="147"/>
      <c r="AD849" s="147"/>
      <c r="AE849" s="147"/>
      <c r="AF849" s="147"/>
    </row>
    <row r="850">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c r="AA850" s="147"/>
      <c r="AB850" s="147"/>
      <c r="AC850" s="147"/>
      <c r="AD850" s="147"/>
      <c r="AE850" s="147"/>
      <c r="AF850" s="147"/>
    </row>
    <row r="851">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c r="AA851" s="147"/>
      <c r="AB851" s="147"/>
      <c r="AC851" s="147"/>
      <c r="AD851" s="147"/>
      <c r="AE851" s="147"/>
      <c r="AF851" s="147"/>
    </row>
    <row r="852">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c r="AA852" s="147"/>
      <c r="AB852" s="147"/>
      <c r="AC852" s="147"/>
      <c r="AD852" s="147"/>
      <c r="AE852" s="147"/>
      <c r="AF852" s="147"/>
    </row>
    <row r="853">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c r="AA853" s="147"/>
      <c r="AB853" s="147"/>
      <c r="AC853" s="147"/>
      <c r="AD853" s="147"/>
      <c r="AE853" s="147"/>
      <c r="AF853" s="147"/>
    </row>
    <row r="854">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c r="AA854" s="147"/>
      <c r="AB854" s="147"/>
      <c r="AC854" s="147"/>
      <c r="AD854" s="147"/>
      <c r="AE854" s="147"/>
      <c r="AF854" s="147"/>
    </row>
    <row r="855">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c r="AA855" s="147"/>
      <c r="AB855" s="147"/>
      <c r="AC855" s="147"/>
      <c r="AD855" s="147"/>
      <c r="AE855" s="147"/>
      <c r="AF855" s="147"/>
    </row>
    <row r="856">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c r="AA856" s="147"/>
      <c r="AB856" s="147"/>
      <c r="AC856" s="147"/>
      <c r="AD856" s="147"/>
      <c r="AE856" s="147"/>
      <c r="AF856" s="147"/>
    </row>
    <row r="857">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c r="AA857" s="147"/>
      <c r="AB857" s="147"/>
      <c r="AC857" s="147"/>
      <c r="AD857" s="147"/>
      <c r="AE857" s="147"/>
      <c r="AF857" s="147"/>
    </row>
    <row r="858">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c r="AA858" s="147"/>
      <c r="AB858" s="147"/>
      <c r="AC858" s="147"/>
      <c r="AD858" s="147"/>
      <c r="AE858" s="147"/>
      <c r="AF858" s="147"/>
    </row>
    <row r="859">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c r="AA859" s="147"/>
      <c r="AB859" s="147"/>
      <c r="AC859" s="147"/>
      <c r="AD859" s="147"/>
      <c r="AE859" s="147"/>
      <c r="AF859" s="147"/>
    </row>
    <row r="860">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c r="AA860" s="147"/>
      <c r="AB860" s="147"/>
      <c r="AC860" s="147"/>
      <c r="AD860" s="147"/>
      <c r="AE860" s="147"/>
      <c r="AF860" s="147"/>
    </row>
    <row r="861">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c r="AA861" s="147"/>
      <c r="AB861" s="147"/>
      <c r="AC861" s="147"/>
      <c r="AD861" s="147"/>
      <c r="AE861" s="147"/>
      <c r="AF861" s="147"/>
    </row>
    <row r="862">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c r="AA862" s="147"/>
      <c r="AB862" s="147"/>
      <c r="AC862" s="147"/>
      <c r="AD862" s="147"/>
      <c r="AE862" s="147"/>
      <c r="AF862" s="147"/>
    </row>
    <row r="863">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c r="AA863" s="147"/>
      <c r="AB863" s="147"/>
      <c r="AC863" s="147"/>
      <c r="AD863" s="147"/>
      <c r="AE863" s="147"/>
      <c r="AF863" s="147"/>
    </row>
    <row r="864">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c r="AA864" s="147"/>
      <c r="AB864" s="147"/>
      <c r="AC864" s="147"/>
      <c r="AD864" s="147"/>
      <c r="AE864" s="147"/>
      <c r="AF864" s="147"/>
    </row>
    <row r="865">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c r="AA865" s="147"/>
      <c r="AB865" s="147"/>
      <c r="AC865" s="147"/>
      <c r="AD865" s="147"/>
      <c r="AE865" s="147"/>
      <c r="AF865" s="147"/>
    </row>
    <row r="866">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c r="AA866" s="147"/>
      <c r="AB866" s="147"/>
      <c r="AC866" s="147"/>
      <c r="AD866" s="147"/>
      <c r="AE866" s="147"/>
      <c r="AF866" s="147"/>
    </row>
    <row r="867">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c r="AA867" s="147"/>
      <c r="AB867" s="147"/>
      <c r="AC867" s="147"/>
      <c r="AD867" s="147"/>
      <c r="AE867" s="147"/>
      <c r="AF867" s="147"/>
    </row>
    <row r="868">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c r="AA868" s="147"/>
      <c r="AB868" s="147"/>
      <c r="AC868" s="147"/>
      <c r="AD868" s="147"/>
      <c r="AE868" s="147"/>
      <c r="AF868" s="147"/>
    </row>
    <row r="869">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c r="AA869" s="147"/>
      <c r="AB869" s="147"/>
      <c r="AC869" s="147"/>
      <c r="AD869" s="147"/>
      <c r="AE869" s="147"/>
      <c r="AF869" s="147"/>
    </row>
    <row r="870">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c r="AA870" s="147"/>
      <c r="AB870" s="147"/>
      <c r="AC870" s="147"/>
      <c r="AD870" s="147"/>
      <c r="AE870" s="147"/>
      <c r="AF870" s="147"/>
    </row>
    <row r="871">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c r="AA871" s="147"/>
      <c r="AB871" s="147"/>
      <c r="AC871" s="147"/>
      <c r="AD871" s="147"/>
      <c r="AE871" s="147"/>
      <c r="AF871" s="147"/>
    </row>
    <row r="872">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c r="AA872" s="147"/>
      <c r="AB872" s="147"/>
      <c r="AC872" s="147"/>
      <c r="AD872" s="147"/>
      <c r="AE872" s="147"/>
      <c r="AF872" s="147"/>
    </row>
    <row r="873">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c r="AA873" s="147"/>
      <c r="AB873" s="147"/>
      <c r="AC873" s="147"/>
      <c r="AD873" s="147"/>
      <c r="AE873" s="147"/>
      <c r="AF873" s="147"/>
    </row>
    <row r="874">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c r="AA874" s="147"/>
      <c r="AB874" s="147"/>
      <c r="AC874" s="147"/>
      <c r="AD874" s="147"/>
      <c r="AE874" s="147"/>
      <c r="AF874" s="147"/>
    </row>
    <row r="875">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c r="AA875" s="147"/>
      <c r="AB875" s="147"/>
      <c r="AC875" s="147"/>
      <c r="AD875" s="147"/>
      <c r="AE875" s="147"/>
      <c r="AF875" s="147"/>
    </row>
    <row r="876">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c r="AA876" s="147"/>
      <c r="AB876" s="147"/>
      <c r="AC876" s="147"/>
      <c r="AD876" s="147"/>
      <c r="AE876" s="147"/>
      <c r="AF876" s="147"/>
    </row>
    <row r="877">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c r="AA877" s="147"/>
      <c r="AB877" s="147"/>
      <c r="AC877" s="147"/>
      <c r="AD877" s="147"/>
      <c r="AE877" s="147"/>
      <c r="AF877" s="147"/>
    </row>
    <row r="878">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c r="AA878" s="147"/>
      <c r="AB878" s="147"/>
      <c r="AC878" s="147"/>
      <c r="AD878" s="147"/>
      <c r="AE878" s="147"/>
      <c r="AF878" s="147"/>
    </row>
    <row r="879">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c r="AA879" s="147"/>
      <c r="AB879" s="147"/>
      <c r="AC879" s="147"/>
      <c r="AD879" s="147"/>
      <c r="AE879" s="147"/>
      <c r="AF879" s="147"/>
    </row>
    <row r="880">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c r="AA880" s="147"/>
      <c r="AB880" s="147"/>
      <c r="AC880" s="147"/>
      <c r="AD880" s="147"/>
      <c r="AE880" s="147"/>
      <c r="AF880" s="147"/>
    </row>
    <row r="881">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c r="AA881" s="147"/>
      <c r="AB881" s="147"/>
      <c r="AC881" s="147"/>
      <c r="AD881" s="147"/>
      <c r="AE881" s="147"/>
      <c r="AF881" s="147"/>
    </row>
    <row r="882">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c r="AA882" s="147"/>
      <c r="AB882" s="147"/>
      <c r="AC882" s="147"/>
      <c r="AD882" s="147"/>
      <c r="AE882" s="147"/>
      <c r="AF882" s="147"/>
    </row>
    <row r="883">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c r="AA883" s="147"/>
      <c r="AB883" s="147"/>
      <c r="AC883" s="147"/>
      <c r="AD883" s="147"/>
      <c r="AE883" s="147"/>
      <c r="AF883" s="147"/>
    </row>
    <row r="884">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c r="AA884" s="147"/>
      <c r="AB884" s="147"/>
      <c r="AC884" s="147"/>
      <c r="AD884" s="147"/>
      <c r="AE884" s="147"/>
      <c r="AF884" s="147"/>
    </row>
    <row r="885">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c r="AA885" s="147"/>
      <c r="AB885" s="147"/>
      <c r="AC885" s="147"/>
      <c r="AD885" s="147"/>
      <c r="AE885" s="147"/>
      <c r="AF885" s="147"/>
    </row>
    <row r="886">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c r="AA886" s="147"/>
      <c r="AB886" s="147"/>
      <c r="AC886" s="147"/>
      <c r="AD886" s="147"/>
      <c r="AE886" s="147"/>
      <c r="AF886" s="147"/>
    </row>
    <row r="887">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c r="AA887" s="147"/>
      <c r="AB887" s="147"/>
      <c r="AC887" s="147"/>
      <c r="AD887" s="147"/>
      <c r="AE887" s="147"/>
      <c r="AF887" s="147"/>
    </row>
    <row r="888">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c r="AA888" s="147"/>
      <c r="AB888" s="147"/>
      <c r="AC888" s="147"/>
      <c r="AD888" s="147"/>
      <c r="AE888" s="147"/>
      <c r="AF888" s="147"/>
    </row>
    <row r="889">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c r="AA889" s="147"/>
      <c r="AB889" s="147"/>
      <c r="AC889" s="147"/>
      <c r="AD889" s="147"/>
      <c r="AE889" s="147"/>
      <c r="AF889" s="147"/>
    </row>
    <row r="890">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c r="AA890" s="147"/>
      <c r="AB890" s="147"/>
      <c r="AC890" s="147"/>
      <c r="AD890" s="147"/>
      <c r="AE890" s="147"/>
      <c r="AF890" s="147"/>
    </row>
    <row r="891">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c r="AA891" s="147"/>
      <c r="AB891" s="147"/>
      <c r="AC891" s="147"/>
      <c r="AD891" s="147"/>
      <c r="AE891" s="147"/>
      <c r="AF891" s="147"/>
    </row>
    <row r="892">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c r="AA892" s="147"/>
      <c r="AB892" s="147"/>
      <c r="AC892" s="147"/>
      <c r="AD892" s="147"/>
      <c r="AE892" s="147"/>
      <c r="AF892" s="147"/>
    </row>
    <row r="893">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c r="AA893" s="147"/>
      <c r="AB893" s="147"/>
      <c r="AC893" s="147"/>
      <c r="AD893" s="147"/>
      <c r="AE893" s="147"/>
      <c r="AF893" s="147"/>
    </row>
    <row r="894">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c r="AA894" s="147"/>
      <c r="AB894" s="147"/>
      <c r="AC894" s="147"/>
      <c r="AD894" s="147"/>
      <c r="AE894" s="147"/>
      <c r="AF894" s="147"/>
    </row>
    <row r="895">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c r="AA895" s="147"/>
      <c r="AB895" s="147"/>
      <c r="AC895" s="147"/>
      <c r="AD895" s="147"/>
      <c r="AE895" s="147"/>
      <c r="AF895" s="147"/>
    </row>
    <row r="896">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c r="AA896" s="147"/>
      <c r="AB896" s="147"/>
      <c r="AC896" s="147"/>
      <c r="AD896" s="147"/>
      <c r="AE896" s="147"/>
      <c r="AF896" s="147"/>
    </row>
    <row r="897">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c r="AA897" s="147"/>
      <c r="AB897" s="147"/>
      <c r="AC897" s="147"/>
      <c r="AD897" s="147"/>
      <c r="AE897" s="147"/>
      <c r="AF897" s="147"/>
    </row>
    <row r="898">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c r="AA898" s="147"/>
      <c r="AB898" s="147"/>
      <c r="AC898" s="147"/>
      <c r="AD898" s="147"/>
      <c r="AE898" s="147"/>
      <c r="AF898" s="147"/>
    </row>
    <row r="899">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c r="AA899" s="147"/>
      <c r="AB899" s="147"/>
      <c r="AC899" s="147"/>
      <c r="AD899" s="147"/>
      <c r="AE899" s="147"/>
      <c r="AF899" s="147"/>
    </row>
    <row r="900">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c r="AA900" s="147"/>
      <c r="AB900" s="147"/>
      <c r="AC900" s="147"/>
      <c r="AD900" s="147"/>
      <c r="AE900" s="147"/>
      <c r="AF900" s="147"/>
    </row>
    <row r="901">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c r="AA901" s="147"/>
      <c r="AB901" s="147"/>
      <c r="AC901" s="147"/>
      <c r="AD901" s="147"/>
      <c r="AE901" s="147"/>
      <c r="AF901" s="147"/>
    </row>
    <row r="902">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c r="AA902" s="147"/>
      <c r="AB902" s="147"/>
      <c r="AC902" s="147"/>
      <c r="AD902" s="147"/>
      <c r="AE902" s="147"/>
      <c r="AF902" s="147"/>
    </row>
    <row r="903">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c r="AA903" s="147"/>
      <c r="AB903" s="147"/>
      <c r="AC903" s="147"/>
      <c r="AD903" s="147"/>
      <c r="AE903" s="147"/>
      <c r="AF903" s="147"/>
    </row>
    <row r="904">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c r="AA904" s="147"/>
      <c r="AB904" s="147"/>
      <c r="AC904" s="147"/>
      <c r="AD904" s="147"/>
      <c r="AE904" s="147"/>
      <c r="AF904" s="147"/>
    </row>
    <row r="905">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c r="AA905" s="147"/>
      <c r="AB905" s="147"/>
      <c r="AC905" s="147"/>
      <c r="AD905" s="147"/>
      <c r="AE905" s="147"/>
      <c r="AF905" s="147"/>
    </row>
    <row r="906">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c r="AA906" s="147"/>
      <c r="AB906" s="147"/>
      <c r="AC906" s="147"/>
      <c r="AD906" s="147"/>
      <c r="AE906" s="147"/>
      <c r="AF906" s="147"/>
    </row>
    <row r="907">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c r="AA907" s="147"/>
      <c r="AB907" s="147"/>
      <c r="AC907" s="147"/>
      <c r="AD907" s="147"/>
      <c r="AE907" s="147"/>
      <c r="AF907" s="147"/>
    </row>
    <row r="908">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c r="AA908" s="147"/>
      <c r="AB908" s="147"/>
      <c r="AC908" s="147"/>
      <c r="AD908" s="147"/>
      <c r="AE908" s="147"/>
      <c r="AF908" s="147"/>
    </row>
    <row r="909">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c r="AA909" s="147"/>
      <c r="AB909" s="147"/>
      <c r="AC909" s="147"/>
      <c r="AD909" s="147"/>
      <c r="AE909" s="147"/>
      <c r="AF909" s="147"/>
    </row>
    <row r="910">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c r="AA910" s="147"/>
      <c r="AB910" s="147"/>
      <c r="AC910" s="147"/>
      <c r="AD910" s="147"/>
      <c r="AE910" s="147"/>
      <c r="AF910" s="147"/>
    </row>
    <row r="911">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c r="AA911" s="147"/>
      <c r="AB911" s="147"/>
      <c r="AC911" s="147"/>
      <c r="AD911" s="147"/>
      <c r="AE911" s="147"/>
      <c r="AF911" s="147"/>
    </row>
    <row r="912">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c r="AA912" s="147"/>
      <c r="AB912" s="147"/>
      <c r="AC912" s="147"/>
      <c r="AD912" s="147"/>
      <c r="AE912" s="147"/>
      <c r="AF912" s="147"/>
    </row>
    <row r="913">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c r="AA913" s="147"/>
      <c r="AB913" s="147"/>
      <c r="AC913" s="147"/>
      <c r="AD913" s="147"/>
      <c r="AE913" s="147"/>
      <c r="AF913" s="147"/>
    </row>
    <row r="914">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c r="AA914" s="147"/>
      <c r="AB914" s="147"/>
      <c r="AC914" s="147"/>
      <c r="AD914" s="147"/>
      <c r="AE914" s="147"/>
      <c r="AF914" s="147"/>
    </row>
    <row r="915">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c r="AA915" s="147"/>
      <c r="AB915" s="147"/>
      <c r="AC915" s="147"/>
      <c r="AD915" s="147"/>
      <c r="AE915" s="147"/>
      <c r="AF915" s="147"/>
    </row>
    <row r="916">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c r="AA916" s="147"/>
      <c r="AB916" s="147"/>
      <c r="AC916" s="147"/>
      <c r="AD916" s="147"/>
      <c r="AE916" s="147"/>
      <c r="AF916" s="147"/>
    </row>
    <row r="917">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c r="AA917" s="147"/>
      <c r="AB917" s="147"/>
      <c r="AC917" s="147"/>
      <c r="AD917" s="147"/>
      <c r="AE917" s="147"/>
      <c r="AF917" s="147"/>
    </row>
  </sheetData>
  <mergeCells count="6">
    <mergeCell ref="A1:G1"/>
    <mergeCell ref="A53:G53"/>
    <mergeCell ref="A52:G52"/>
    <mergeCell ref="J23:N23"/>
    <mergeCell ref="J24:N92"/>
    <mergeCell ref="I1:K1"/>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7.29" defaultRowHeight="15.0"/>
  <cols>
    <col customWidth="1" min="1" max="1" width="9.14"/>
    <col customWidth="1" min="2" max="2" width="8.86"/>
    <col customWidth="1" min="3" max="3" width="9.71"/>
    <col customWidth="1" min="4" max="4" width="10.14"/>
    <col customWidth="1" min="5" max="5" width="8.29"/>
    <col customWidth="1" min="6" max="6" width="7.71"/>
    <col customWidth="1" min="7" max="7" width="8.0"/>
    <col customWidth="1" min="8" max="8" width="7.57"/>
    <col customWidth="1" min="9" max="9" width="7.71"/>
    <col customWidth="1" min="10" max="10" width="7.86"/>
    <col customWidth="1" min="11" max="14" width="10.71"/>
  </cols>
  <sheetData>
    <row r="1" ht="18.75" customHeight="1">
      <c r="A1" s="7"/>
      <c r="B1" s="527" t="s">
        <v>767</v>
      </c>
    </row>
    <row r="2" ht="15.75" customHeight="1">
      <c r="A2" s="7"/>
      <c r="B2" s="9">
        <v>2004.0</v>
      </c>
      <c r="C2" s="9">
        <v>2005.0</v>
      </c>
      <c r="D2" s="9">
        <v>2006.0</v>
      </c>
      <c r="E2" s="9">
        <v>2008.0</v>
      </c>
      <c r="F2" s="9">
        <v>2009.0</v>
      </c>
      <c r="G2" s="9">
        <v>2010.0</v>
      </c>
      <c r="H2" s="9">
        <v>2011.0</v>
      </c>
      <c r="I2" s="9">
        <v>2012.0</v>
      </c>
      <c r="J2" s="9">
        <v>2013.0</v>
      </c>
      <c r="K2" s="7">
        <v>2014.0</v>
      </c>
      <c r="L2" s="95">
        <v>2015.0</v>
      </c>
      <c r="M2" s="283"/>
      <c r="N2" s="283"/>
    </row>
    <row r="3" ht="15.75" customHeight="1">
      <c r="A3" s="283" t="s">
        <v>713</v>
      </c>
      <c r="B3" s="41">
        <v>62.0</v>
      </c>
      <c r="C3" s="41">
        <v>60.0</v>
      </c>
      <c r="D3" s="41">
        <v>66.0</v>
      </c>
      <c r="E3" s="41">
        <v>79.0</v>
      </c>
      <c r="F3" s="41">
        <v>81.1</v>
      </c>
      <c r="G3" s="41">
        <v>82.4</v>
      </c>
      <c r="H3" s="41">
        <v>81.1</v>
      </c>
      <c r="I3" s="41">
        <v>67.9</v>
      </c>
      <c r="J3" s="41">
        <v>70.455</v>
      </c>
      <c r="K3" s="528">
        <v>75.8</v>
      </c>
      <c r="L3" s="1"/>
      <c r="M3" s="1"/>
      <c r="N3" s="1"/>
    </row>
    <row r="4" ht="15.75" customHeight="1">
      <c r="A4" s="283" t="s">
        <v>768</v>
      </c>
      <c r="B4" s="41">
        <v>12.0</v>
      </c>
      <c r="C4" s="41">
        <v>17.0</v>
      </c>
      <c r="D4" s="41">
        <v>14.0</v>
      </c>
      <c r="E4" s="41">
        <v>5.0</v>
      </c>
      <c r="F4" s="41">
        <v>4.4</v>
      </c>
      <c r="G4" s="41">
        <v>5.9</v>
      </c>
      <c r="H4" s="41">
        <v>8.6</v>
      </c>
      <c r="I4" s="41">
        <v>17.8</v>
      </c>
      <c r="J4" s="41">
        <v>15.025</v>
      </c>
      <c r="K4" s="528">
        <v>10.4</v>
      </c>
      <c r="L4" s="1"/>
      <c r="M4" s="283"/>
      <c r="N4" s="283"/>
    </row>
    <row r="5" ht="15.75" customHeight="1">
      <c r="A5" s="283" t="s">
        <v>717</v>
      </c>
      <c r="B5" s="41">
        <v>15.0</v>
      </c>
      <c r="C5" s="41">
        <v>16.0</v>
      </c>
      <c r="D5" s="41">
        <v>13.0</v>
      </c>
      <c r="E5" s="41">
        <v>4.0</v>
      </c>
      <c r="F5" s="41">
        <v>3.9</v>
      </c>
      <c r="G5" s="41">
        <v>4.2</v>
      </c>
      <c r="H5" s="41">
        <v>4.2</v>
      </c>
      <c r="I5" s="41">
        <v>5.4</v>
      </c>
      <c r="J5" s="41">
        <v>3.45</v>
      </c>
      <c r="K5" s="528">
        <v>5.7</v>
      </c>
      <c r="L5" s="1"/>
      <c r="M5" s="283"/>
      <c r="N5" s="283"/>
    </row>
    <row r="6" ht="15.75" customHeight="1">
      <c r="A6" s="283" t="s">
        <v>769</v>
      </c>
      <c r="B6" s="41">
        <v>4.0</v>
      </c>
      <c r="C6" s="41">
        <v>4.0</v>
      </c>
      <c r="D6" s="41">
        <v>2.0</v>
      </c>
      <c r="E6" s="41">
        <v>2.0</v>
      </c>
      <c r="F6" s="41">
        <v>1.9</v>
      </c>
      <c r="G6" s="41"/>
      <c r="H6" s="41">
        <v>3.7</v>
      </c>
      <c r="I6" s="41">
        <v>6.2</v>
      </c>
      <c r="J6" s="41">
        <v>4.475</v>
      </c>
      <c r="K6" s="528">
        <v>2.1</v>
      </c>
      <c r="L6" s="1"/>
      <c r="M6" s="283"/>
      <c r="N6" s="283"/>
    </row>
    <row r="7" ht="15.75" customHeight="1">
      <c r="A7" s="283" t="s">
        <v>770</v>
      </c>
      <c r="B7" s="41"/>
      <c r="C7" s="41"/>
      <c r="D7" s="41"/>
      <c r="E7" s="41">
        <v>2.0</v>
      </c>
      <c r="F7" s="41">
        <v>2.2</v>
      </c>
      <c r="G7" s="41"/>
      <c r="H7" s="41"/>
      <c r="I7" s="41"/>
      <c r="J7" s="41"/>
      <c r="K7" s="283"/>
      <c r="L7" s="283"/>
      <c r="M7" s="283"/>
      <c r="N7" s="283"/>
    </row>
    <row r="8" ht="15.75" customHeight="1">
      <c r="A8" s="283" t="s">
        <v>771</v>
      </c>
      <c r="B8" s="41"/>
      <c r="C8" s="41"/>
      <c r="D8" s="41"/>
      <c r="E8" s="41">
        <v>4.0</v>
      </c>
      <c r="F8" s="41">
        <v>1.5</v>
      </c>
      <c r="G8" s="41">
        <v>1.5</v>
      </c>
      <c r="H8" s="41"/>
      <c r="I8" s="41"/>
      <c r="J8" s="41"/>
      <c r="K8" s="283"/>
      <c r="L8" s="283"/>
      <c r="M8" s="283"/>
      <c r="N8" s="283"/>
    </row>
    <row r="9" ht="15.75" customHeight="1">
      <c r="A9" s="283" t="s">
        <v>569</v>
      </c>
      <c r="B9" s="41">
        <v>7.0</v>
      </c>
      <c r="C9" s="41">
        <v>3.0</v>
      </c>
      <c r="D9" s="41">
        <v>5.0</v>
      </c>
      <c r="E9" s="41">
        <v>4.0</v>
      </c>
      <c r="F9" s="41">
        <v>5.0</v>
      </c>
      <c r="G9" s="41">
        <v>4.5</v>
      </c>
      <c r="H9" s="41">
        <v>2.4</v>
      </c>
      <c r="I9" s="41">
        <v>2.7</v>
      </c>
      <c r="J9" s="41">
        <v>6.6</v>
      </c>
      <c r="K9" s="528">
        <v>6.0</v>
      </c>
      <c r="L9" s="283"/>
      <c r="M9" s="283"/>
      <c r="N9" s="283"/>
    </row>
    <row r="10" ht="15.75" customHeight="1">
      <c r="A10" s="283"/>
      <c r="B10" s="41"/>
      <c r="C10" s="41"/>
      <c r="D10" s="41"/>
      <c r="E10" s="41"/>
      <c r="F10" s="41"/>
      <c r="G10" s="41"/>
      <c r="H10" s="41"/>
      <c r="I10" s="41"/>
      <c r="J10" s="41"/>
      <c r="K10" s="283"/>
      <c r="L10" s="283"/>
      <c r="M10" s="283"/>
      <c r="N10" s="283"/>
    </row>
    <row r="11" ht="15.75" customHeight="1">
      <c r="A11" s="283"/>
      <c r="B11" s="41"/>
      <c r="C11" s="41"/>
      <c r="D11" s="41"/>
      <c r="E11" s="41"/>
      <c r="F11" s="41"/>
      <c r="G11" s="41"/>
      <c r="H11" s="41"/>
      <c r="I11" s="41"/>
      <c r="J11" s="41"/>
      <c r="K11" s="283"/>
      <c r="L11" s="283"/>
      <c r="M11" s="283"/>
      <c r="N11" s="283"/>
    </row>
    <row r="12" ht="15.75" customHeight="1">
      <c r="A12" s="283"/>
      <c r="B12" s="41"/>
      <c r="C12" s="41"/>
      <c r="D12" s="41"/>
      <c r="E12" s="41"/>
      <c r="F12" s="41"/>
      <c r="G12" s="41"/>
      <c r="H12" s="41"/>
      <c r="I12" s="41"/>
      <c r="J12" s="41"/>
      <c r="K12" s="283"/>
      <c r="L12" s="283"/>
      <c r="M12" s="283"/>
      <c r="N12" s="283"/>
    </row>
    <row r="13" ht="15.75" customHeight="1">
      <c r="A13" s="7" t="s">
        <v>34</v>
      </c>
      <c r="B13" s="103">
        <f t="shared" ref="B13:D13" si="1">SUM(B3+B4+B5+B6)</f>
        <v>93</v>
      </c>
      <c r="C13" s="103">
        <f t="shared" si="1"/>
        <v>97</v>
      </c>
      <c r="D13" s="103">
        <f t="shared" si="1"/>
        <v>95</v>
      </c>
      <c r="E13" s="103">
        <f>SUM(E3+E4+E5+E8)</f>
        <v>92</v>
      </c>
      <c r="F13" s="103">
        <f>SUM(F3+F4+F5+F6)</f>
        <v>91.3</v>
      </c>
      <c r="G13" s="103">
        <f>SUM(G3+G4+G5+G8)</f>
        <v>94</v>
      </c>
      <c r="H13" s="103">
        <f t="shared" ref="H13:L13" si="2">SUM(H3+H4+H5+H6)</f>
        <v>97.6</v>
      </c>
      <c r="I13" s="103">
        <f t="shared" si="2"/>
        <v>97.3</v>
      </c>
      <c r="J13" s="103">
        <f t="shared" si="2"/>
        <v>93.405</v>
      </c>
      <c r="K13" s="103">
        <f t="shared" si="2"/>
        <v>94</v>
      </c>
      <c r="L13" s="103">
        <f t="shared" si="2"/>
        <v>0</v>
      </c>
      <c r="M13" s="283"/>
      <c r="N13" s="283"/>
    </row>
    <row r="14" ht="15.75" customHeight="1">
      <c r="A14" s="7" t="s">
        <v>38</v>
      </c>
      <c r="B14" s="103">
        <f t="shared" ref="B14:L14" si="3">SUMSQ(B3:B8)</f>
        <v>4229</v>
      </c>
      <c r="C14" s="103">
        <f t="shared" si="3"/>
        <v>4161</v>
      </c>
      <c r="D14" s="103">
        <f t="shared" si="3"/>
        <v>4725</v>
      </c>
      <c r="E14" s="103">
        <f t="shared" si="3"/>
        <v>6306</v>
      </c>
      <c r="F14" s="103">
        <f t="shared" si="3"/>
        <v>6622.48</v>
      </c>
      <c r="G14" s="103">
        <f t="shared" si="3"/>
        <v>6844.46</v>
      </c>
      <c r="H14" s="103">
        <f t="shared" si="3"/>
        <v>6682.5</v>
      </c>
      <c r="I14" s="103">
        <f t="shared" si="3"/>
        <v>4994.85</v>
      </c>
      <c r="J14" s="103">
        <f t="shared" si="3"/>
        <v>5221.585775</v>
      </c>
      <c r="K14" s="103">
        <f t="shared" si="3"/>
        <v>5890.7</v>
      </c>
      <c r="L14" s="103">
        <f t="shared" si="3"/>
        <v>0</v>
      </c>
      <c r="M14" s="283"/>
      <c r="N14" s="283"/>
    </row>
    <row r="15" ht="15.75" customHeight="1">
      <c r="A15" s="283"/>
      <c r="B15" s="1"/>
      <c r="C15" s="1"/>
      <c r="D15" s="1"/>
      <c r="E15" s="1"/>
      <c r="F15" s="1"/>
      <c r="G15" s="1"/>
      <c r="H15" s="1"/>
      <c r="I15" s="1"/>
      <c r="J15" s="283"/>
      <c r="K15" s="283"/>
      <c r="L15" s="283"/>
      <c r="M15" s="283"/>
      <c r="N15" s="283"/>
    </row>
    <row r="16" ht="25.5" customHeight="1">
      <c r="A16" s="283"/>
      <c r="B16" s="124" t="s">
        <v>772</v>
      </c>
    </row>
    <row r="17" ht="15.75" customHeight="1">
      <c r="A17" s="283"/>
      <c r="B17" s="283"/>
      <c r="C17" s="283"/>
      <c r="D17" s="283"/>
      <c r="E17" s="283"/>
      <c r="F17" s="283"/>
      <c r="G17" s="283"/>
      <c r="H17" s="283"/>
      <c r="I17" s="283"/>
      <c r="J17" s="283"/>
      <c r="K17" s="283"/>
      <c r="L17" s="283"/>
      <c r="M17" s="283"/>
      <c r="N17" s="149"/>
    </row>
    <row r="18" ht="15.75" customHeight="1">
      <c r="A18" s="283"/>
      <c r="B18" s="283"/>
      <c r="C18" s="283"/>
      <c r="D18" s="283"/>
      <c r="E18" s="283"/>
      <c r="F18" s="283"/>
      <c r="G18" s="283"/>
      <c r="H18" s="283"/>
      <c r="I18" s="283"/>
      <c r="J18" s="283"/>
      <c r="K18" s="283"/>
      <c r="L18" s="283"/>
      <c r="M18" s="283"/>
      <c r="N18" s="149"/>
    </row>
    <row r="19" ht="15.75" customHeight="1">
      <c r="A19" s="283"/>
      <c r="B19" s="283"/>
      <c r="C19" s="283"/>
      <c r="D19" s="283"/>
      <c r="E19" s="283"/>
      <c r="F19" s="283"/>
      <c r="G19" s="283"/>
      <c r="H19" s="283"/>
      <c r="I19" s="283"/>
      <c r="J19" s="283"/>
      <c r="K19" s="283"/>
      <c r="L19" s="283"/>
      <c r="M19" s="283"/>
      <c r="N19" s="149"/>
    </row>
    <row r="20" ht="15.75" customHeight="1">
      <c r="A20" s="283"/>
      <c r="B20" s="283"/>
      <c r="C20" s="283"/>
      <c r="D20" s="283"/>
      <c r="E20" s="283"/>
      <c r="F20" s="283"/>
      <c r="G20" s="283"/>
      <c r="H20" s="283"/>
      <c r="I20" s="283"/>
      <c r="J20" s="283"/>
      <c r="K20" s="283"/>
      <c r="L20" s="283"/>
      <c r="M20" s="283"/>
      <c r="N20" s="149"/>
    </row>
  </sheetData>
  <mergeCells count="2">
    <mergeCell ref="B1:N1"/>
    <mergeCell ref="B16:N16"/>
  </mergeCells>
  <drawing r:id="rId2"/>
  <legacyDrawing r:id="rId3"/>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9.43"/>
    <col customWidth="1" min="2" max="2" width="12.71"/>
    <col customWidth="1" min="3" max="3" width="14.29"/>
    <col customWidth="1" min="4" max="25" width="11.0"/>
  </cols>
  <sheetData>
    <row r="1" ht="12.75" customHeight="1">
      <c r="A1" s="483" t="s">
        <v>773</v>
      </c>
      <c r="G1" s="149"/>
      <c r="H1" s="149"/>
      <c r="I1" s="149"/>
      <c r="J1" s="149"/>
      <c r="K1" s="149"/>
      <c r="L1" s="149"/>
      <c r="M1" s="529"/>
      <c r="N1" s="529"/>
      <c r="O1" s="529"/>
      <c r="P1" s="529"/>
      <c r="Q1" s="529"/>
      <c r="R1" s="529"/>
      <c r="S1" s="529"/>
      <c r="T1" s="529"/>
      <c r="U1" s="529"/>
      <c r="V1" s="529"/>
      <c r="W1" s="529"/>
      <c r="X1" s="529"/>
      <c r="Y1" s="529"/>
    </row>
    <row r="2" ht="15.75" customHeight="1">
      <c r="A2" s="149"/>
      <c r="B2" s="9">
        <v>2004.0</v>
      </c>
      <c r="C2" s="9">
        <v>2005.0</v>
      </c>
      <c r="D2" s="9">
        <v>2006.0</v>
      </c>
      <c r="E2" s="9">
        <v>2008.0</v>
      </c>
      <c r="F2" s="9">
        <v>2009.0</v>
      </c>
      <c r="G2" s="9">
        <v>2010.0</v>
      </c>
      <c r="H2" s="9">
        <v>2011.0</v>
      </c>
      <c r="I2" s="9">
        <v>2012.0</v>
      </c>
      <c r="J2" s="9">
        <v>2013.0</v>
      </c>
      <c r="K2" s="7">
        <v>2014.0</v>
      </c>
      <c r="L2" s="13">
        <v>2015.0</v>
      </c>
      <c r="M2" s="529"/>
      <c r="N2" s="529"/>
      <c r="O2" s="529"/>
      <c r="P2" s="529"/>
      <c r="Q2" s="529"/>
      <c r="R2" s="529"/>
      <c r="S2" s="529"/>
      <c r="T2" s="529"/>
      <c r="U2" s="529"/>
      <c r="V2" s="529"/>
      <c r="W2" s="529"/>
      <c r="X2" s="529"/>
      <c r="Y2" s="529"/>
    </row>
    <row r="3" ht="12.75" customHeight="1">
      <c r="A3" s="149" t="s">
        <v>774</v>
      </c>
      <c r="B3" s="149"/>
      <c r="C3" s="149"/>
      <c r="D3" s="149"/>
      <c r="E3" s="149"/>
      <c r="F3" s="149"/>
      <c r="G3" s="149"/>
      <c r="H3" s="149"/>
      <c r="I3" s="149"/>
      <c r="J3" s="122">
        <v>57.91</v>
      </c>
      <c r="K3" s="2">
        <v>59.1</v>
      </c>
      <c r="L3" s="319">
        <v>49.1</v>
      </c>
      <c r="M3" s="529"/>
      <c r="N3" s="529"/>
      <c r="O3" s="529"/>
      <c r="P3" s="529"/>
      <c r="Q3" s="529"/>
      <c r="R3" s="529"/>
      <c r="S3" s="529"/>
      <c r="T3" s="529"/>
      <c r="U3" s="529"/>
      <c r="V3" s="529"/>
      <c r="W3" s="529"/>
      <c r="X3" s="529"/>
      <c r="Y3" s="529"/>
    </row>
    <row r="4" ht="12.75" customHeight="1">
      <c r="A4" s="149" t="s">
        <v>775</v>
      </c>
      <c r="B4" s="149"/>
      <c r="C4" s="149"/>
      <c r="D4" s="149"/>
      <c r="E4" s="149"/>
      <c r="F4" s="149"/>
      <c r="G4" s="149"/>
      <c r="H4" s="149"/>
      <c r="I4" s="149"/>
      <c r="J4" s="122">
        <v>16.22</v>
      </c>
      <c r="K4" s="2">
        <v>22.7</v>
      </c>
      <c r="L4" s="319">
        <v>32.2</v>
      </c>
      <c r="M4" s="529"/>
      <c r="N4" s="529"/>
      <c r="O4" s="529"/>
      <c r="P4" s="529"/>
      <c r="Q4" s="529"/>
      <c r="R4" s="529"/>
      <c r="S4" s="529"/>
      <c r="T4" s="529"/>
      <c r="U4" s="529"/>
      <c r="V4" s="529"/>
      <c r="W4" s="529"/>
      <c r="X4" s="529"/>
      <c r="Y4" s="529"/>
    </row>
    <row r="5" ht="12.75" customHeight="1">
      <c r="A5" s="149" t="s">
        <v>776</v>
      </c>
      <c r="B5" s="149"/>
      <c r="C5" s="149"/>
      <c r="D5" s="149"/>
      <c r="E5" s="149"/>
      <c r="F5" s="149"/>
      <c r="G5" s="149"/>
      <c r="H5" s="149"/>
      <c r="I5" s="149"/>
      <c r="J5" s="122">
        <v>18.35</v>
      </c>
      <c r="K5" s="2">
        <v>11.9</v>
      </c>
      <c r="L5" s="319">
        <v>12.1</v>
      </c>
      <c r="M5" s="529"/>
      <c r="N5" s="529"/>
      <c r="O5" s="529"/>
      <c r="P5" s="529"/>
      <c r="Q5" s="529"/>
      <c r="R5" s="529"/>
      <c r="S5" s="529"/>
      <c r="T5" s="529"/>
      <c r="U5" s="529"/>
      <c r="V5" s="529"/>
      <c r="W5" s="529"/>
      <c r="X5" s="529"/>
      <c r="Y5" s="529"/>
    </row>
    <row r="6" ht="12.75" customHeight="1">
      <c r="A6" s="149" t="s">
        <v>777</v>
      </c>
      <c r="B6" s="149"/>
      <c r="C6" s="149"/>
      <c r="D6" s="149"/>
      <c r="E6" s="149"/>
      <c r="F6" s="149"/>
      <c r="G6" s="149"/>
      <c r="H6" s="149"/>
      <c r="I6" s="149"/>
      <c r="J6" s="122">
        <v>5.82</v>
      </c>
      <c r="K6" s="2">
        <v>5.0</v>
      </c>
      <c r="L6" s="319">
        <v>4.3</v>
      </c>
      <c r="M6" s="529"/>
      <c r="N6" s="529"/>
      <c r="O6" s="529"/>
      <c r="P6" s="529"/>
      <c r="Q6" s="529"/>
      <c r="R6" s="529"/>
      <c r="S6" s="529"/>
      <c r="T6" s="529"/>
      <c r="U6" s="529"/>
      <c r="V6" s="529"/>
      <c r="W6" s="529"/>
      <c r="X6" s="529"/>
      <c r="Y6" s="529"/>
    </row>
    <row r="7" ht="12.75" customHeight="1">
      <c r="A7" s="149" t="s">
        <v>778</v>
      </c>
      <c r="B7" s="149"/>
      <c r="C7" s="149"/>
      <c r="D7" s="149"/>
      <c r="E7" s="149"/>
      <c r="F7" s="149"/>
      <c r="G7" s="149"/>
      <c r="H7" s="149"/>
      <c r="I7" s="149"/>
      <c r="J7" s="122">
        <v>1.33</v>
      </c>
      <c r="K7" s="2">
        <v>0.9</v>
      </c>
      <c r="L7" s="149"/>
      <c r="M7" s="529"/>
      <c r="N7" s="529"/>
      <c r="O7" s="529"/>
      <c r="P7" s="529"/>
      <c r="Q7" s="529"/>
      <c r="R7" s="529"/>
      <c r="S7" s="529"/>
      <c r="T7" s="529"/>
      <c r="U7" s="529"/>
      <c r="V7" s="529"/>
      <c r="W7" s="529"/>
      <c r="X7" s="529"/>
      <c r="Y7" s="529"/>
    </row>
    <row r="8" ht="12.75" customHeight="1">
      <c r="A8" s="149" t="s">
        <v>569</v>
      </c>
      <c r="B8" s="149"/>
      <c r="C8" s="149"/>
      <c r="D8" s="149"/>
      <c r="E8" s="149"/>
      <c r="F8" s="149"/>
      <c r="G8" s="149"/>
      <c r="H8" s="149"/>
      <c r="I8" s="149"/>
      <c r="J8" s="122">
        <v>0.35</v>
      </c>
      <c r="K8" s="2">
        <v>0.4</v>
      </c>
      <c r="L8" s="319">
        <v>1.9</v>
      </c>
      <c r="M8" s="529"/>
      <c r="N8" s="529"/>
      <c r="O8" s="529"/>
      <c r="P8" s="529"/>
      <c r="Q8" s="529"/>
      <c r="R8" s="529"/>
      <c r="S8" s="529"/>
      <c r="T8" s="529"/>
      <c r="U8" s="529"/>
      <c r="V8" s="529"/>
      <c r="W8" s="529"/>
      <c r="X8" s="529"/>
      <c r="Y8" s="529"/>
    </row>
    <row r="9" ht="12.75" customHeight="1">
      <c r="A9" s="6" t="s">
        <v>34</v>
      </c>
      <c r="B9" s="6"/>
      <c r="C9" s="6"/>
      <c r="D9" s="6"/>
      <c r="E9" s="6"/>
      <c r="F9" s="6"/>
      <c r="G9" s="6"/>
      <c r="H9" s="6"/>
      <c r="I9" s="6"/>
      <c r="J9" s="530">
        <v>98.3</v>
      </c>
      <c r="K9" s="78">
        <f t="shared" ref="K9:L9" si="1">K3+K4+K5+K6</f>
        <v>98.7</v>
      </c>
      <c r="L9" s="78">
        <f t="shared" si="1"/>
        <v>97.7</v>
      </c>
      <c r="M9" s="531"/>
      <c r="N9" s="531"/>
      <c r="O9" s="531"/>
      <c r="P9" s="531"/>
      <c r="Q9" s="531"/>
      <c r="R9" s="531"/>
      <c r="S9" s="531"/>
      <c r="T9" s="531"/>
      <c r="U9" s="531"/>
      <c r="V9" s="531"/>
      <c r="W9" s="531"/>
      <c r="X9" s="531"/>
      <c r="Y9" s="531"/>
    </row>
    <row r="10" ht="12.75" customHeight="1">
      <c r="A10" s="6" t="s">
        <v>38</v>
      </c>
      <c r="B10" s="6"/>
      <c r="C10" s="6"/>
      <c r="D10" s="6"/>
      <c r="E10" s="6"/>
      <c r="F10" s="6"/>
      <c r="G10" s="6"/>
      <c r="H10" s="6"/>
      <c r="I10" s="6"/>
      <c r="J10" s="530">
        <v>3989.02</v>
      </c>
      <c r="K10" s="78">
        <v>4175.52</v>
      </c>
      <c r="L10" s="4">
        <v>3612.55</v>
      </c>
      <c r="M10" s="531"/>
      <c r="N10" s="531"/>
      <c r="O10" s="531"/>
      <c r="P10" s="531"/>
      <c r="Q10" s="531"/>
      <c r="R10" s="531"/>
      <c r="S10" s="531"/>
      <c r="T10" s="531"/>
      <c r="U10" s="531"/>
      <c r="V10" s="531"/>
      <c r="W10" s="531"/>
      <c r="X10" s="531"/>
      <c r="Y10" s="531"/>
    </row>
    <row r="11" ht="12.75" customHeight="1">
      <c r="A11" s="149"/>
      <c r="B11" s="149"/>
      <c r="C11" s="149"/>
      <c r="D11" s="149"/>
      <c r="E11" s="149"/>
      <c r="F11" s="149"/>
      <c r="G11" s="149"/>
      <c r="H11" s="149"/>
      <c r="I11" s="149"/>
      <c r="J11" s="149"/>
      <c r="K11" s="149"/>
      <c r="L11" s="149"/>
      <c r="M11" s="529"/>
      <c r="N11" s="529"/>
      <c r="O11" s="529"/>
      <c r="P11" s="529"/>
      <c r="Q11" s="529"/>
      <c r="R11" s="529"/>
      <c r="S11" s="529"/>
      <c r="T11" s="529"/>
      <c r="U11" s="529"/>
      <c r="V11" s="529"/>
      <c r="W11" s="529"/>
      <c r="X11" s="529"/>
      <c r="Y11" s="529"/>
    </row>
    <row r="12" ht="12.75" customHeight="1">
      <c r="A12" s="483" t="s">
        <v>779</v>
      </c>
      <c r="L12" s="149"/>
      <c r="M12" s="529"/>
      <c r="N12" s="529"/>
      <c r="O12" s="529"/>
      <c r="P12" s="529"/>
      <c r="Q12" s="529"/>
      <c r="R12" s="529"/>
      <c r="S12" s="529"/>
      <c r="T12" s="529"/>
      <c r="U12" s="529"/>
      <c r="V12" s="529"/>
      <c r="W12" s="529"/>
      <c r="X12" s="529"/>
      <c r="Y12" s="529"/>
    </row>
    <row r="13" ht="12.75" customHeight="1">
      <c r="A13" s="149"/>
      <c r="B13" s="149"/>
      <c r="C13" s="149"/>
      <c r="D13" s="149"/>
      <c r="E13" s="149"/>
      <c r="F13" s="149"/>
      <c r="G13" s="149"/>
      <c r="H13" s="149"/>
      <c r="I13" s="149"/>
      <c r="J13" s="149"/>
      <c r="K13" s="149"/>
      <c r="L13" s="149"/>
      <c r="M13" s="529"/>
      <c r="N13" s="529"/>
      <c r="O13" s="529"/>
      <c r="P13" s="529"/>
      <c r="Q13" s="529"/>
      <c r="R13" s="529"/>
      <c r="S13" s="529"/>
      <c r="T13" s="529"/>
      <c r="U13" s="529"/>
      <c r="V13" s="529"/>
      <c r="W13" s="529"/>
      <c r="X13" s="529"/>
      <c r="Y13" s="529"/>
    </row>
    <row r="14" ht="12.75" customHeight="1">
      <c r="A14" s="483" t="s">
        <v>780</v>
      </c>
      <c r="G14" s="149"/>
      <c r="H14" s="149"/>
      <c r="I14" s="149"/>
      <c r="J14" s="149"/>
      <c r="K14" s="149"/>
      <c r="L14" s="149"/>
      <c r="M14" s="529"/>
      <c r="N14" s="529"/>
      <c r="O14" s="529"/>
      <c r="P14" s="529"/>
      <c r="Q14" s="529"/>
      <c r="R14" s="529"/>
      <c r="S14" s="529"/>
      <c r="T14" s="529"/>
      <c r="U14" s="529"/>
      <c r="V14" s="529"/>
      <c r="W14" s="529"/>
      <c r="X14" s="529"/>
      <c r="Y14" s="529"/>
    </row>
    <row r="15" ht="15.75" customHeight="1">
      <c r="A15" s="149"/>
      <c r="B15" s="9">
        <v>2004.0</v>
      </c>
      <c r="C15" s="9">
        <v>2005.0</v>
      </c>
      <c r="D15" s="9">
        <v>2006.0</v>
      </c>
      <c r="E15" s="9">
        <v>2008.0</v>
      </c>
      <c r="F15" s="9">
        <v>2009.0</v>
      </c>
      <c r="G15" s="9">
        <v>2010.0</v>
      </c>
      <c r="H15" s="9">
        <v>2011.0</v>
      </c>
      <c r="I15" s="9">
        <v>2012.0</v>
      </c>
      <c r="J15" s="9">
        <v>2013.0</v>
      </c>
      <c r="K15" s="7">
        <v>2014.0</v>
      </c>
      <c r="L15" s="13">
        <v>2015.0</v>
      </c>
      <c r="M15" s="529"/>
      <c r="N15" s="529"/>
      <c r="O15" s="529"/>
      <c r="P15" s="529"/>
      <c r="Q15" s="529"/>
      <c r="R15" s="529"/>
      <c r="S15" s="529"/>
      <c r="T15" s="529"/>
      <c r="U15" s="529"/>
      <c r="V15" s="529"/>
      <c r="W15" s="529"/>
      <c r="X15" s="529"/>
      <c r="Y15" s="529"/>
    </row>
    <row r="16" ht="12.75" customHeight="1">
      <c r="A16" s="149" t="s">
        <v>777</v>
      </c>
      <c r="B16" s="149"/>
      <c r="C16" s="149"/>
      <c r="D16" s="149"/>
      <c r="E16" s="149"/>
      <c r="F16" s="149"/>
      <c r="G16" s="149"/>
      <c r="H16" s="149"/>
      <c r="I16" s="149"/>
      <c r="J16" s="122">
        <v>75.56</v>
      </c>
      <c r="K16" s="2">
        <v>48.4</v>
      </c>
      <c r="L16" s="319">
        <v>40.5</v>
      </c>
      <c r="M16" s="529"/>
      <c r="N16" s="529"/>
      <c r="O16" s="529"/>
      <c r="P16" s="529"/>
      <c r="Q16" s="529"/>
      <c r="R16" s="529"/>
      <c r="S16" s="529"/>
      <c r="T16" s="529"/>
      <c r="U16" s="529"/>
      <c r="V16" s="529"/>
      <c r="W16" s="529"/>
      <c r="X16" s="529"/>
      <c r="Y16" s="529"/>
    </row>
    <row r="17" ht="12.75" customHeight="1">
      <c r="A17" s="149" t="s">
        <v>781</v>
      </c>
      <c r="B17" s="149"/>
      <c r="C17" s="149"/>
      <c r="D17" s="149"/>
      <c r="E17" s="149"/>
      <c r="F17" s="149"/>
      <c r="G17" s="149"/>
      <c r="H17" s="149"/>
      <c r="I17" s="149"/>
      <c r="J17" s="122">
        <v>22.46</v>
      </c>
      <c r="K17" s="2">
        <v>42.6</v>
      </c>
      <c r="L17" s="319">
        <v>33.1</v>
      </c>
      <c r="M17" s="529"/>
      <c r="N17" s="529"/>
      <c r="O17" s="529"/>
      <c r="P17" s="529"/>
      <c r="Q17" s="529"/>
      <c r="R17" s="529"/>
      <c r="S17" s="529"/>
      <c r="T17" s="529"/>
      <c r="U17" s="529"/>
      <c r="V17" s="529"/>
      <c r="W17" s="529"/>
      <c r="X17" s="529"/>
      <c r="Y17" s="529"/>
    </row>
    <row r="18" ht="12.75" customHeight="1">
      <c r="A18" s="149" t="s">
        <v>778</v>
      </c>
      <c r="B18" s="149"/>
      <c r="C18" s="149"/>
      <c r="D18" s="149"/>
      <c r="E18" s="149"/>
      <c r="F18" s="149"/>
      <c r="G18" s="149"/>
      <c r="H18" s="149"/>
      <c r="I18" s="149"/>
      <c r="J18" s="122">
        <v>1.15</v>
      </c>
      <c r="K18" s="2">
        <v>6.7</v>
      </c>
      <c r="L18" s="319">
        <v>6.4</v>
      </c>
      <c r="M18" s="529"/>
      <c r="N18" s="529"/>
      <c r="O18" s="529"/>
      <c r="P18" s="529"/>
      <c r="Q18" s="529"/>
      <c r="R18" s="529"/>
      <c r="S18" s="529"/>
      <c r="T18" s="529"/>
      <c r="U18" s="529"/>
      <c r="V18" s="529"/>
      <c r="W18" s="529"/>
      <c r="X18" s="529"/>
      <c r="Y18" s="529"/>
    </row>
    <row r="19" ht="12.75" customHeight="1">
      <c r="A19" s="149" t="s">
        <v>774</v>
      </c>
      <c r="B19" s="149"/>
      <c r="C19" s="149"/>
      <c r="D19" s="149"/>
      <c r="E19" s="149"/>
      <c r="F19" s="149"/>
      <c r="G19" s="149"/>
      <c r="H19" s="149"/>
      <c r="I19" s="149"/>
      <c r="J19" s="122">
        <v>0.63</v>
      </c>
      <c r="K19" s="2">
        <v>2.2</v>
      </c>
      <c r="L19" s="319">
        <v>2.5</v>
      </c>
      <c r="M19" s="529"/>
      <c r="N19" s="529"/>
      <c r="O19" s="529"/>
      <c r="P19" s="529"/>
      <c r="Q19" s="529"/>
      <c r="R19" s="529"/>
      <c r="S19" s="529"/>
      <c r="T19" s="529"/>
      <c r="U19" s="529"/>
      <c r="V19" s="529"/>
      <c r="W19" s="529"/>
      <c r="X19" s="529"/>
      <c r="Y19" s="529"/>
    </row>
    <row r="20" ht="12.75" customHeight="1">
      <c r="A20" s="149" t="s">
        <v>569</v>
      </c>
      <c r="B20" s="149"/>
      <c r="C20" s="149"/>
      <c r="D20" s="149"/>
      <c r="E20" s="149"/>
      <c r="F20" s="149"/>
      <c r="G20" s="149"/>
      <c r="H20" s="149"/>
      <c r="I20" s="149"/>
      <c r="J20" s="122">
        <v>0.19</v>
      </c>
      <c r="K20" s="2">
        <v>0.1</v>
      </c>
      <c r="L20" s="319">
        <v>17.5</v>
      </c>
      <c r="M20" s="529"/>
      <c r="N20" s="529"/>
      <c r="O20" s="529"/>
      <c r="P20" s="529"/>
      <c r="Q20" s="529"/>
      <c r="R20" s="529"/>
      <c r="S20" s="529"/>
      <c r="T20" s="529"/>
      <c r="U20" s="529"/>
      <c r="V20" s="529"/>
      <c r="W20" s="529"/>
      <c r="X20" s="529"/>
      <c r="Y20" s="529"/>
    </row>
    <row r="21" ht="12.75" customHeight="1">
      <c r="A21" s="6" t="s">
        <v>34</v>
      </c>
      <c r="B21" s="6"/>
      <c r="C21" s="6"/>
      <c r="D21" s="6"/>
      <c r="E21" s="6"/>
      <c r="F21" s="6"/>
      <c r="G21" s="6"/>
      <c r="H21" s="6"/>
      <c r="I21" s="6"/>
      <c r="J21" s="530">
        <v>99.8</v>
      </c>
      <c r="K21" s="78">
        <f t="shared" ref="K21:L21" si="2">K16+K17+K18+K19</f>
        <v>99.9</v>
      </c>
      <c r="L21" s="78">
        <f t="shared" si="2"/>
        <v>82.5</v>
      </c>
      <c r="M21" s="529"/>
      <c r="N21" s="529"/>
      <c r="O21" s="529"/>
      <c r="P21" s="529"/>
      <c r="Q21" s="529"/>
      <c r="R21" s="529"/>
      <c r="S21" s="529"/>
      <c r="T21" s="529"/>
      <c r="U21" s="529"/>
      <c r="V21" s="529"/>
      <c r="W21" s="529"/>
      <c r="X21" s="529"/>
      <c r="Y21" s="529"/>
    </row>
    <row r="22" ht="12.75" customHeight="1">
      <c r="A22" s="6" t="s">
        <v>38</v>
      </c>
      <c r="B22" s="6"/>
      <c r="C22" s="6"/>
      <c r="D22" s="6"/>
      <c r="E22" s="6"/>
      <c r="F22" s="6"/>
      <c r="G22" s="6"/>
      <c r="H22" s="6"/>
      <c r="I22" s="6"/>
      <c r="J22" s="530">
        <v>6215.48</v>
      </c>
      <c r="K22" s="78">
        <v>4207.06</v>
      </c>
      <c r="L22" s="6">
        <v>2783.07</v>
      </c>
      <c r="M22" s="529"/>
      <c r="N22" s="529"/>
      <c r="O22" s="529"/>
      <c r="P22" s="529"/>
      <c r="Q22" s="529"/>
      <c r="R22" s="529"/>
      <c r="S22" s="529"/>
      <c r="T22" s="529"/>
      <c r="U22" s="529"/>
      <c r="V22" s="529"/>
      <c r="W22" s="529"/>
      <c r="X22" s="529"/>
      <c r="Y22" s="529"/>
    </row>
    <row r="23" ht="12.75" customHeight="1">
      <c r="A23" s="149"/>
      <c r="B23" s="149"/>
      <c r="C23" s="149"/>
      <c r="D23" s="149"/>
      <c r="E23" s="149"/>
      <c r="F23" s="149"/>
      <c r="G23" s="149"/>
      <c r="H23" s="149"/>
      <c r="I23" s="149"/>
      <c r="J23" s="149"/>
      <c r="K23" s="149"/>
      <c r="L23" s="149"/>
      <c r="M23" s="529"/>
      <c r="N23" s="529"/>
      <c r="O23" s="529"/>
      <c r="P23" s="529"/>
      <c r="Q23" s="529"/>
      <c r="R23" s="529"/>
      <c r="S23" s="529"/>
      <c r="T23" s="529"/>
      <c r="U23" s="529"/>
      <c r="V23" s="529"/>
      <c r="W23" s="529"/>
      <c r="X23" s="529"/>
      <c r="Y23" s="529"/>
    </row>
    <row r="24" ht="12.75" customHeight="1">
      <c r="A24" s="483" t="s">
        <v>779</v>
      </c>
      <c r="L24" s="149"/>
      <c r="M24" s="529"/>
      <c r="N24" s="529"/>
      <c r="O24" s="529"/>
      <c r="P24" s="529"/>
      <c r="Q24" s="529"/>
      <c r="R24" s="529"/>
      <c r="S24" s="529"/>
      <c r="T24" s="529"/>
      <c r="U24" s="529"/>
      <c r="V24" s="529"/>
      <c r="W24" s="529"/>
      <c r="X24" s="529"/>
      <c r="Y24" s="529"/>
    </row>
    <row r="25" ht="12.75" customHeight="1">
      <c r="A25" s="149"/>
      <c r="B25" s="149"/>
      <c r="C25" s="149"/>
      <c r="D25" s="149"/>
      <c r="E25" s="149"/>
      <c r="F25" s="149"/>
      <c r="G25" s="149"/>
      <c r="H25" s="149"/>
      <c r="I25" s="149"/>
      <c r="J25" s="149"/>
      <c r="K25" s="149"/>
      <c r="L25" s="149"/>
      <c r="M25" s="529"/>
      <c r="N25" s="529"/>
      <c r="O25" s="529"/>
      <c r="P25" s="529"/>
      <c r="Q25" s="529"/>
      <c r="R25" s="529"/>
      <c r="S25" s="529"/>
      <c r="T25" s="529"/>
      <c r="U25" s="529"/>
      <c r="V25" s="529"/>
      <c r="W25" s="529"/>
      <c r="X25" s="529"/>
      <c r="Y25" s="529"/>
    </row>
    <row r="26" ht="12.75" customHeight="1">
      <c r="A26" s="483" t="s">
        <v>782</v>
      </c>
      <c r="G26" s="149"/>
      <c r="H26" s="149"/>
      <c r="I26" s="149"/>
      <c r="J26" s="149"/>
      <c r="K26" s="149"/>
      <c r="L26" s="149"/>
      <c r="M26" s="529"/>
      <c r="N26" s="529"/>
      <c r="O26" s="529"/>
      <c r="P26" s="529"/>
      <c r="Q26" s="529"/>
      <c r="R26" s="529"/>
      <c r="S26" s="529"/>
      <c r="T26" s="529"/>
      <c r="U26" s="529"/>
      <c r="V26" s="529"/>
      <c r="W26" s="529"/>
      <c r="X26" s="529"/>
      <c r="Y26" s="529"/>
    </row>
    <row r="27" ht="15.75" customHeight="1">
      <c r="A27" s="149"/>
      <c r="B27" s="9">
        <v>2004.0</v>
      </c>
      <c r="C27" s="9">
        <v>2005.0</v>
      </c>
      <c r="D27" s="9">
        <v>2006.0</v>
      </c>
      <c r="E27" s="9">
        <v>2008.0</v>
      </c>
      <c r="F27" s="9">
        <v>2009.0</v>
      </c>
      <c r="G27" s="9">
        <v>2010.0</v>
      </c>
      <c r="H27" s="9">
        <v>2011.0</v>
      </c>
      <c r="I27" s="9">
        <v>2012.0</v>
      </c>
      <c r="J27" s="9">
        <v>2013.0</v>
      </c>
      <c r="K27" s="7">
        <v>2014.0</v>
      </c>
      <c r="L27" s="13">
        <v>2015.0</v>
      </c>
      <c r="M27" s="529"/>
      <c r="N27" s="529"/>
      <c r="O27" s="529"/>
      <c r="P27" s="529"/>
      <c r="Q27" s="529"/>
      <c r="R27" s="529"/>
      <c r="S27" s="529"/>
      <c r="T27" s="529"/>
      <c r="U27" s="529"/>
      <c r="V27" s="529"/>
      <c r="W27" s="529"/>
      <c r="X27" s="529"/>
      <c r="Y27" s="529"/>
    </row>
    <row r="28" ht="12.75" customHeight="1">
      <c r="A28" s="149" t="s">
        <v>783</v>
      </c>
      <c r="B28" s="149"/>
      <c r="C28" s="149"/>
      <c r="D28" s="149"/>
      <c r="E28" s="149"/>
      <c r="F28" s="149"/>
      <c r="G28" s="149"/>
      <c r="H28" s="149"/>
      <c r="I28" s="149"/>
      <c r="J28" s="122">
        <v>79.95</v>
      </c>
      <c r="K28" s="2">
        <v>91.3</v>
      </c>
      <c r="L28" s="319">
        <v>91.1</v>
      </c>
      <c r="M28" s="529"/>
      <c r="N28" s="529"/>
      <c r="O28" s="529"/>
      <c r="P28" s="529"/>
      <c r="Q28" s="529"/>
      <c r="R28" s="529"/>
      <c r="S28" s="529"/>
      <c r="T28" s="529"/>
      <c r="U28" s="529"/>
      <c r="V28" s="529"/>
      <c r="W28" s="529"/>
      <c r="X28" s="529"/>
      <c r="Y28" s="529"/>
    </row>
    <row r="29" ht="12.75" customHeight="1">
      <c r="A29" s="149" t="s">
        <v>784</v>
      </c>
      <c r="B29" s="149"/>
      <c r="C29" s="149"/>
      <c r="D29" s="149"/>
      <c r="E29" s="149"/>
      <c r="F29" s="149"/>
      <c r="G29" s="149"/>
      <c r="H29" s="149"/>
      <c r="I29" s="149"/>
      <c r="J29" s="122">
        <v>19.63</v>
      </c>
      <c r="K29" s="2">
        <v>7.2</v>
      </c>
      <c r="L29" s="319">
        <v>7.4</v>
      </c>
      <c r="M29" s="529"/>
      <c r="N29" s="529"/>
      <c r="O29" s="529"/>
      <c r="P29" s="529"/>
      <c r="Q29" s="529"/>
      <c r="R29" s="529"/>
      <c r="S29" s="529"/>
      <c r="T29" s="529"/>
      <c r="U29" s="529"/>
      <c r="V29" s="529"/>
      <c r="W29" s="529"/>
      <c r="X29" s="529"/>
      <c r="Y29" s="529"/>
    </row>
    <row r="30" ht="12.75" customHeight="1">
      <c r="A30" s="149" t="s">
        <v>785</v>
      </c>
      <c r="B30" s="149"/>
      <c r="C30" s="149"/>
      <c r="D30" s="149"/>
      <c r="E30" s="149"/>
      <c r="F30" s="149"/>
      <c r="G30" s="149"/>
      <c r="H30" s="149"/>
      <c r="I30" s="149"/>
      <c r="J30" s="122">
        <v>1.19</v>
      </c>
      <c r="K30" s="2">
        <v>1.6</v>
      </c>
      <c r="L30" s="319">
        <v>1.6</v>
      </c>
      <c r="M30" s="529"/>
      <c r="N30" s="529"/>
      <c r="O30" s="529"/>
      <c r="P30" s="529"/>
      <c r="Q30" s="529"/>
      <c r="R30" s="529"/>
      <c r="S30" s="529"/>
      <c r="T30" s="529"/>
      <c r="U30" s="529"/>
      <c r="V30" s="529"/>
      <c r="W30" s="529"/>
      <c r="X30" s="529"/>
      <c r="Y30" s="529"/>
    </row>
    <row r="31" ht="12.75" customHeight="1">
      <c r="A31" s="149" t="s">
        <v>569</v>
      </c>
      <c r="B31" s="149"/>
      <c r="C31" s="149"/>
      <c r="D31" s="149"/>
      <c r="E31" s="149"/>
      <c r="F31" s="149"/>
      <c r="G31" s="149"/>
      <c r="H31" s="149"/>
      <c r="I31" s="149"/>
      <c r="J31" s="122">
        <v>0.0</v>
      </c>
      <c r="K31" s="2">
        <v>0.0</v>
      </c>
      <c r="L31" s="149"/>
      <c r="M31" s="529"/>
      <c r="N31" s="529"/>
      <c r="O31" s="529"/>
      <c r="P31" s="529"/>
      <c r="Q31" s="529"/>
      <c r="R31" s="529"/>
      <c r="S31" s="529"/>
      <c r="T31" s="529"/>
      <c r="U31" s="529"/>
      <c r="V31" s="529"/>
      <c r="W31" s="529"/>
      <c r="X31" s="529"/>
      <c r="Y31" s="529"/>
    </row>
    <row r="32" ht="12.75" customHeight="1">
      <c r="A32" s="6" t="s">
        <v>34</v>
      </c>
      <c r="B32" s="6"/>
      <c r="C32" s="6"/>
      <c r="D32" s="6"/>
      <c r="E32" s="6"/>
      <c r="F32" s="6"/>
      <c r="G32" s="6"/>
      <c r="H32" s="6"/>
      <c r="I32" s="6"/>
      <c r="J32" s="530">
        <v>100.77</v>
      </c>
      <c r="K32" s="78">
        <f t="shared" ref="K32:L32" si="3">K29+K30+K31+K28</f>
        <v>100.1</v>
      </c>
      <c r="L32" s="78">
        <f t="shared" si="3"/>
        <v>100.1</v>
      </c>
      <c r="M32" s="529"/>
      <c r="N32" s="529"/>
      <c r="O32" s="529"/>
      <c r="P32" s="529"/>
      <c r="Q32" s="529"/>
      <c r="R32" s="529"/>
      <c r="S32" s="529"/>
      <c r="T32" s="529"/>
      <c r="U32" s="529"/>
      <c r="V32" s="529"/>
      <c r="W32" s="529"/>
      <c r="X32" s="529"/>
      <c r="Y32" s="529"/>
    </row>
    <row r="33" ht="12.75" customHeight="1">
      <c r="A33" s="6" t="s">
        <v>38</v>
      </c>
      <c r="B33" s="6"/>
      <c r="C33" s="6"/>
      <c r="D33" s="6"/>
      <c r="E33" s="6"/>
      <c r="F33" s="6"/>
      <c r="G33" s="6"/>
      <c r="H33" s="6"/>
      <c r="I33" s="6"/>
      <c r="J33" s="530">
        <v>6778.76</v>
      </c>
      <c r="K33" s="78">
        <v>8390.089999999998</v>
      </c>
      <c r="L33" s="6">
        <v>8356.529999999999</v>
      </c>
      <c r="M33" s="529"/>
      <c r="N33" s="529"/>
      <c r="O33" s="529"/>
      <c r="P33" s="529"/>
      <c r="Q33" s="529"/>
      <c r="R33" s="529"/>
      <c r="S33" s="529"/>
      <c r="T33" s="529"/>
      <c r="U33" s="529"/>
      <c r="V33" s="529"/>
      <c r="W33" s="529"/>
      <c r="X33" s="529"/>
      <c r="Y33" s="529"/>
    </row>
    <row r="34" ht="12.75" customHeight="1">
      <c r="A34" s="149"/>
      <c r="B34" s="149"/>
      <c r="C34" s="149"/>
      <c r="D34" s="149"/>
      <c r="E34" s="149"/>
      <c r="F34" s="149"/>
      <c r="G34" s="149"/>
      <c r="H34" s="149"/>
      <c r="I34" s="149"/>
      <c r="J34" s="149"/>
      <c r="K34" s="149"/>
      <c r="L34" s="149"/>
      <c r="M34" s="529"/>
      <c r="N34" s="529"/>
      <c r="O34" s="529"/>
      <c r="P34" s="529"/>
      <c r="Q34" s="529"/>
      <c r="R34" s="529"/>
      <c r="S34" s="529"/>
      <c r="T34" s="529"/>
      <c r="U34" s="529"/>
      <c r="V34" s="529"/>
      <c r="W34" s="529"/>
      <c r="X34" s="529"/>
      <c r="Y34" s="529"/>
    </row>
    <row r="35" ht="12.75" customHeight="1">
      <c r="A35" s="483" t="s">
        <v>779</v>
      </c>
      <c r="L35" s="149"/>
      <c r="M35" s="529"/>
      <c r="N35" s="529"/>
      <c r="O35" s="529"/>
      <c r="P35" s="529"/>
      <c r="Q35" s="529"/>
      <c r="R35" s="529"/>
      <c r="S35" s="529"/>
      <c r="T35" s="529"/>
      <c r="U35" s="529"/>
      <c r="V35" s="529"/>
      <c r="W35" s="529"/>
      <c r="X35" s="529"/>
      <c r="Y35" s="529"/>
    </row>
    <row r="36" ht="12.75" customHeight="1">
      <c r="A36" s="149"/>
      <c r="B36" s="149"/>
      <c r="C36" s="149"/>
      <c r="D36" s="149"/>
      <c r="E36" s="149"/>
      <c r="F36" s="149"/>
      <c r="G36" s="149"/>
      <c r="H36" s="149"/>
      <c r="I36" s="149"/>
      <c r="J36" s="149"/>
      <c r="K36" s="149"/>
      <c r="L36" s="149"/>
      <c r="M36" s="529"/>
      <c r="N36" s="529"/>
      <c r="O36" s="529"/>
      <c r="P36" s="529"/>
      <c r="Q36" s="529"/>
      <c r="R36" s="529"/>
      <c r="S36" s="529"/>
      <c r="T36" s="529"/>
      <c r="U36" s="529"/>
      <c r="V36" s="529"/>
      <c r="W36" s="529"/>
      <c r="X36" s="529"/>
      <c r="Y36" s="529"/>
    </row>
    <row r="37" ht="12.75" customHeight="1">
      <c r="A37" s="483" t="s">
        <v>786</v>
      </c>
      <c r="G37" s="149"/>
      <c r="H37" s="149"/>
      <c r="I37" s="149"/>
      <c r="J37" s="149"/>
      <c r="K37" s="149"/>
      <c r="L37" s="149"/>
      <c r="M37" s="529"/>
      <c r="N37" s="529"/>
      <c r="O37" s="529"/>
      <c r="P37" s="529"/>
      <c r="Q37" s="529"/>
      <c r="R37" s="529"/>
      <c r="S37" s="529"/>
      <c r="T37" s="529"/>
      <c r="U37" s="529"/>
      <c r="V37" s="529"/>
      <c r="W37" s="529"/>
      <c r="X37" s="529"/>
      <c r="Y37" s="529"/>
    </row>
    <row r="38" ht="15.75" customHeight="1">
      <c r="A38" s="149"/>
      <c r="B38" s="9">
        <v>2004.0</v>
      </c>
      <c r="C38" s="9">
        <v>2005.0</v>
      </c>
      <c r="D38" s="9">
        <v>2006.0</v>
      </c>
      <c r="E38" s="9">
        <v>2008.0</v>
      </c>
      <c r="F38" s="9">
        <v>2009.0</v>
      </c>
      <c r="G38" s="9">
        <v>2010.0</v>
      </c>
      <c r="H38" s="9">
        <v>2011.0</v>
      </c>
      <c r="I38" s="9">
        <v>2012.0</v>
      </c>
      <c r="J38" s="9">
        <v>2013.0</v>
      </c>
      <c r="K38" s="7">
        <v>2014.0</v>
      </c>
      <c r="L38" s="13">
        <v>2015.0</v>
      </c>
      <c r="M38" s="529"/>
      <c r="N38" s="529"/>
      <c r="O38" s="529"/>
      <c r="P38" s="529"/>
      <c r="Q38" s="529"/>
      <c r="R38" s="529"/>
      <c r="S38" s="529"/>
      <c r="T38" s="529"/>
      <c r="U38" s="529"/>
      <c r="V38" s="529"/>
      <c r="W38" s="529"/>
      <c r="X38" s="529"/>
      <c r="Y38" s="529"/>
    </row>
    <row r="39" ht="12.75" customHeight="1">
      <c r="A39" s="149" t="s">
        <v>784</v>
      </c>
      <c r="B39" s="149"/>
      <c r="C39" s="149"/>
      <c r="D39" s="149"/>
      <c r="E39" s="149"/>
      <c r="F39" s="149"/>
      <c r="G39" s="149"/>
      <c r="H39" s="149"/>
      <c r="I39" s="149"/>
      <c r="J39" s="122">
        <v>72.63</v>
      </c>
      <c r="K39" s="2">
        <v>47.7</v>
      </c>
      <c r="L39" s="319">
        <v>39.8</v>
      </c>
      <c r="M39" s="529"/>
      <c r="N39" s="529"/>
      <c r="O39" s="529"/>
      <c r="P39" s="529"/>
      <c r="Q39" s="529"/>
      <c r="R39" s="529"/>
      <c r="S39" s="529"/>
      <c r="T39" s="529"/>
      <c r="U39" s="529"/>
      <c r="V39" s="529"/>
      <c r="W39" s="529"/>
      <c r="X39" s="529"/>
      <c r="Y39" s="529"/>
    </row>
    <row r="40" ht="12.75" customHeight="1">
      <c r="A40" s="149" t="s">
        <v>787</v>
      </c>
      <c r="B40" s="149"/>
      <c r="C40" s="149"/>
      <c r="D40" s="149"/>
      <c r="E40" s="149"/>
      <c r="F40" s="149"/>
      <c r="G40" s="149"/>
      <c r="H40" s="149"/>
      <c r="I40" s="149"/>
      <c r="J40" s="122">
        <v>22.43</v>
      </c>
      <c r="K40" s="2">
        <v>41.9</v>
      </c>
      <c r="L40" s="319">
        <v>51.8</v>
      </c>
      <c r="M40" s="529"/>
      <c r="N40" s="529"/>
      <c r="O40" s="529"/>
      <c r="P40" s="529"/>
      <c r="Q40" s="529"/>
      <c r="R40" s="529"/>
      <c r="S40" s="529"/>
      <c r="T40" s="529"/>
      <c r="U40" s="529"/>
      <c r="V40" s="529"/>
      <c r="W40" s="529"/>
      <c r="X40" s="529"/>
      <c r="Y40" s="529"/>
    </row>
    <row r="41" ht="12.75" customHeight="1">
      <c r="A41" s="149" t="s">
        <v>788</v>
      </c>
      <c r="B41" s="149"/>
      <c r="C41" s="149"/>
      <c r="D41" s="149"/>
      <c r="E41" s="149"/>
      <c r="F41" s="149"/>
      <c r="G41" s="149"/>
      <c r="H41" s="149"/>
      <c r="I41" s="149"/>
      <c r="J41" s="298"/>
      <c r="K41" s="2">
        <v>3.8</v>
      </c>
      <c r="L41" s="319">
        <v>2.6</v>
      </c>
      <c r="M41" s="529"/>
      <c r="N41" s="529"/>
      <c r="O41" s="529"/>
      <c r="P41" s="529"/>
      <c r="Q41" s="529"/>
      <c r="R41" s="529"/>
      <c r="S41" s="529"/>
      <c r="T41" s="529"/>
      <c r="U41" s="529"/>
      <c r="V41" s="529"/>
      <c r="W41" s="529"/>
      <c r="X41" s="529"/>
      <c r="Y41" s="529"/>
    </row>
    <row r="42" ht="12.75" customHeight="1">
      <c r="A42" s="149" t="s">
        <v>789</v>
      </c>
      <c r="B42" s="149"/>
      <c r="C42" s="149"/>
      <c r="D42" s="149"/>
      <c r="E42" s="149"/>
      <c r="F42" s="149"/>
      <c r="G42" s="149"/>
      <c r="H42" s="149"/>
      <c r="I42" s="149"/>
      <c r="J42" s="122">
        <v>0.28</v>
      </c>
      <c r="K42" s="2">
        <v>3.0</v>
      </c>
      <c r="L42" s="319">
        <v>2.2</v>
      </c>
      <c r="M42" s="529"/>
      <c r="N42" s="529"/>
      <c r="O42" s="529"/>
      <c r="P42" s="529"/>
      <c r="Q42" s="529"/>
      <c r="R42" s="529"/>
      <c r="S42" s="529"/>
      <c r="T42" s="529"/>
      <c r="U42" s="529"/>
      <c r="V42" s="529"/>
      <c r="W42" s="529"/>
      <c r="X42" s="529"/>
      <c r="Y42" s="529"/>
    </row>
    <row r="43" ht="15.0" customHeight="1">
      <c r="A43" s="149" t="s">
        <v>783</v>
      </c>
      <c r="B43" s="149"/>
      <c r="C43" s="149"/>
      <c r="D43" s="149"/>
      <c r="E43" s="149"/>
      <c r="F43" s="149"/>
      <c r="G43" s="149"/>
      <c r="H43" s="149"/>
      <c r="I43" s="149"/>
      <c r="J43" s="122">
        <v>0.28</v>
      </c>
      <c r="K43" s="2">
        <v>1.7</v>
      </c>
      <c r="L43" s="319">
        <v>2.5</v>
      </c>
      <c r="M43" s="529"/>
      <c r="N43" s="529"/>
      <c r="O43" s="529"/>
      <c r="P43" s="529"/>
      <c r="Q43" s="529"/>
      <c r="R43" s="529"/>
      <c r="S43" s="529"/>
      <c r="T43" s="529"/>
      <c r="U43" s="529"/>
      <c r="V43" s="529"/>
      <c r="W43" s="529"/>
      <c r="X43" s="529"/>
      <c r="Y43" s="529"/>
    </row>
    <row r="44" ht="12.75" customHeight="1">
      <c r="A44" s="149" t="s">
        <v>790</v>
      </c>
      <c r="B44" s="149"/>
      <c r="C44" s="149"/>
      <c r="D44" s="149"/>
      <c r="E44" s="149"/>
      <c r="F44" s="149"/>
      <c r="G44" s="149"/>
      <c r="H44" s="149"/>
      <c r="I44" s="149"/>
      <c r="J44" s="122">
        <v>4.17</v>
      </c>
      <c r="K44" s="2">
        <v>1.2</v>
      </c>
      <c r="L44" s="319">
        <v>1.1</v>
      </c>
      <c r="M44" s="529"/>
      <c r="N44" s="529"/>
      <c r="O44" s="529"/>
      <c r="P44" s="529"/>
      <c r="Q44" s="529"/>
      <c r="R44" s="529"/>
      <c r="S44" s="529"/>
      <c r="T44" s="529"/>
      <c r="U44" s="529"/>
      <c r="V44" s="529"/>
      <c r="W44" s="529"/>
      <c r="X44" s="529"/>
      <c r="Y44" s="529"/>
    </row>
    <row r="45" ht="12.75" customHeight="1">
      <c r="A45" s="149" t="s">
        <v>791</v>
      </c>
      <c r="B45" s="149"/>
      <c r="C45" s="149"/>
      <c r="D45" s="149"/>
      <c r="E45" s="149"/>
      <c r="F45" s="149"/>
      <c r="G45" s="149"/>
      <c r="H45" s="149"/>
      <c r="I45" s="149"/>
      <c r="J45" s="298"/>
      <c r="K45" s="2">
        <v>0.6</v>
      </c>
      <c r="L45" s="319">
        <v>0.1</v>
      </c>
      <c r="M45" s="529"/>
      <c r="N45" s="529"/>
      <c r="O45" s="529"/>
      <c r="P45" s="529"/>
      <c r="Q45" s="529"/>
      <c r="R45" s="529"/>
      <c r="S45" s="529"/>
      <c r="T45" s="529"/>
      <c r="U45" s="529"/>
      <c r="V45" s="529"/>
      <c r="W45" s="529"/>
      <c r="X45" s="529"/>
      <c r="Y45" s="529"/>
    </row>
    <row r="46" ht="12.75" customHeight="1">
      <c r="A46" s="149" t="s">
        <v>569</v>
      </c>
      <c r="B46" s="149"/>
      <c r="C46" s="149"/>
      <c r="D46" s="149"/>
      <c r="E46" s="149"/>
      <c r="F46" s="149"/>
      <c r="G46" s="149"/>
      <c r="H46" s="149"/>
      <c r="I46" s="149"/>
      <c r="J46" s="122">
        <v>0.21</v>
      </c>
      <c r="K46" s="2">
        <v>0.1</v>
      </c>
      <c r="L46" s="149"/>
      <c r="M46" s="529"/>
      <c r="N46" s="529"/>
      <c r="O46" s="529"/>
      <c r="P46" s="529"/>
      <c r="Q46" s="529"/>
      <c r="R46" s="529"/>
      <c r="S46" s="529"/>
      <c r="T46" s="529"/>
      <c r="U46" s="529"/>
      <c r="V46" s="529"/>
      <c r="W46" s="529"/>
      <c r="X46" s="529"/>
      <c r="Y46" s="529"/>
    </row>
    <row r="47" ht="12.75" customHeight="1">
      <c r="A47" s="6" t="s">
        <v>34</v>
      </c>
      <c r="B47" s="6"/>
      <c r="C47" s="6"/>
      <c r="D47" s="6"/>
      <c r="E47" s="6"/>
      <c r="F47" s="6"/>
      <c r="G47" s="6"/>
      <c r="H47" s="6"/>
      <c r="I47" s="6"/>
      <c r="J47" s="530">
        <v>99.51</v>
      </c>
      <c r="K47" s="78">
        <f t="shared" ref="K47:L47" si="4">K39+K40+K41+K42</f>
        <v>96.4</v>
      </c>
      <c r="L47" s="78">
        <f t="shared" si="4"/>
        <v>96.4</v>
      </c>
      <c r="M47" s="529"/>
      <c r="N47" s="529"/>
      <c r="O47" s="529"/>
      <c r="P47" s="529"/>
      <c r="Q47" s="529"/>
      <c r="R47" s="529"/>
      <c r="S47" s="529"/>
      <c r="T47" s="529"/>
      <c r="U47" s="529"/>
      <c r="V47" s="529"/>
      <c r="W47" s="529"/>
      <c r="X47" s="529"/>
      <c r="Y47" s="529"/>
    </row>
    <row r="48" ht="12.75" customHeight="1">
      <c r="A48" s="6" t="s">
        <v>38</v>
      </c>
      <c r="B48" s="6"/>
      <c r="C48" s="6"/>
      <c r="D48" s="6"/>
      <c r="E48" s="6"/>
      <c r="F48" s="6"/>
      <c r="G48" s="6"/>
      <c r="H48" s="6"/>
      <c r="I48" s="6"/>
      <c r="J48" s="530">
        <v>5795.69</v>
      </c>
      <c r="K48" s="78">
        <v>4059.0300000000007</v>
      </c>
      <c r="L48" s="6">
        <v>4286.35</v>
      </c>
      <c r="M48" s="529"/>
      <c r="N48" s="529"/>
      <c r="O48" s="529"/>
      <c r="P48" s="529"/>
      <c r="Q48" s="529"/>
      <c r="R48" s="529"/>
      <c r="S48" s="529"/>
      <c r="T48" s="529"/>
      <c r="U48" s="529"/>
      <c r="V48" s="529"/>
      <c r="W48" s="529"/>
      <c r="X48" s="529"/>
      <c r="Y48" s="529"/>
    </row>
    <row r="49" ht="12.75" customHeight="1">
      <c r="A49" s="149"/>
      <c r="B49" s="149"/>
      <c r="C49" s="149"/>
      <c r="D49" s="149"/>
      <c r="E49" s="149"/>
      <c r="F49" s="149"/>
      <c r="G49" s="149"/>
      <c r="H49" s="149"/>
      <c r="I49" s="149"/>
      <c r="J49" s="149"/>
      <c r="K49" s="149"/>
      <c r="L49" s="149"/>
      <c r="M49" s="529"/>
      <c r="N49" s="529"/>
      <c r="O49" s="529"/>
      <c r="P49" s="529"/>
      <c r="Q49" s="529"/>
      <c r="R49" s="529"/>
      <c r="S49" s="529"/>
      <c r="T49" s="529"/>
      <c r="U49" s="529"/>
      <c r="V49" s="529"/>
      <c r="W49" s="529"/>
      <c r="X49" s="529"/>
      <c r="Y49" s="529"/>
    </row>
    <row r="50" ht="12.75" customHeight="1">
      <c r="A50" s="483" t="s">
        <v>779</v>
      </c>
      <c r="L50" s="149"/>
      <c r="M50" s="529"/>
      <c r="N50" s="529"/>
      <c r="O50" s="529"/>
      <c r="P50" s="529"/>
      <c r="Q50" s="529"/>
      <c r="R50" s="529"/>
      <c r="S50" s="529"/>
      <c r="T50" s="529"/>
      <c r="U50" s="529"/>
      <c r="V50" s="529"/>
      <c r="W50" s="529"/>
      <c r="X50" s="529"/>
      <c r="Y50" s="529"/>
    </row>
    <row r="51" ht="12.75" customHeight="1">
      <c r="A51" s="149"/>
      <c r="B51" s="149"/>
      <c r="C51" s="149"/>
      <c r="D51" s="149"/>
      <c r="E51" s="149"/>
      <c r="F51" s="149"/>
      <c r="G51" s="149"/>
      <c r="H51" s="149"/>
      <c r="I51" s="149"/>
      <c r="J51" s="149"/>
      <c r="K51" s="149"/>
      <c r="L51" s="149"/>
      <c r="M51" s="529"/>
      <c r="N51" s="529"/>
      <c r="O51" s="529"/>
      <c r="P51" s="529"/>
      <c r="Q51" s="529"/>
      <c r="R51" s="529"/>
      <c r="S51" s="529"/>
      <c r="T51" s="529"/>
      <c r="U51" s="529"/>
      <c r="V51" s="529"/>
      <c r="W51" s="529"/>
      <c r="X51" s="529"/>
      <c r="Y51" s="529"/>
    </row>
    <row r="52" ht="12.75" customHeight="1">
      <c r="A52" s="149"/>
      <c r="B52" s="149"/>
      <c r="C52" s="149"/>
      <c r="D52" s="149"/>
      <c r="E52" s="149"/>
      <c r="F52" s="149"/>
      <c r="G52" s="149"/>
      <c r="H52" s="149"/>
      <c r="I52" s="149"/>
      <c r="J52" s="149"/>
      <c r="K52" s="149"/>
      <c r="L52" s="149"/>
      <c r="M52" s="529"/>
      <c r="N52" s="529"/>
      <c r="O52" s="529"/>
      <c r="P52" s="529"/>
      <c r="Q52" s="529"/>
      <c r="R52" s="529"/>
      <c r="S52" s="529"/>
      <c r="T52" s="529"/>
      <c r="U52" s="529"/>
      <c r="V52" s="529"/>
      <c r="W52" s="529"/>
      <c r="X52" s="529"/>
      <c r="Y52" s="529"/>
    </row>
    <row r="53" ht="18.0" customHeight="1">
      <c r="A53" s="532" t="s">
        <v>792</v>
      </c>
      <c r="E53" s="532"/>
      <c r="H53" s="149"/>
      <c r="I53" s="149"/>
      <c r="J53" s="149"/>
      <c r="K53" s="149"/>
      <c r="L53" s="149"/>
      <c r="M53" s="529"/>
      <c r="N53" s="529"/>
      <c r="O53" s="529"/>
      <c r="P53" s="529"/>
      <c r="Q53" s="529"/>
      <c r="R53" s="529"/>
      <c r="S53" s="529"/>
      <c r="T53" s="529"/>
      <c r="U53" s="529"/>
      <c r="V53" s="529"/>
      <c r="W53" s="529"/>
      <c r="X53" s="529"/>
      <c r="Y53" s="529"/>
    </row>
    <row r="54" ht="12.75" customHeight="1">
      <c r="A54" s="505"/>
      <c r="B54" s="533">
        <v>2014.0</v>
      </c>
      <c r="C54" s="534"/>
      <c r="D54" s="13">
        <v>2015.0</v>
      </c>
      <c r="F54" s="533"/>
      <c r="G54" s="534"/>
      <c r="H54" s="149"/>
      <c r="I54" s="149"/>
      <c r="J54" s="149"/>
      <c r="K54" s="149"/>
      <c r="L54" s="149"/>
      <c r="M54" s="529"/>
      <c r="N54" s="529"/>
      <c r="O54" s="529"/>
      <c r="P54" s="529"/>
      <c r="Q54" s="529"/>
      <c r="R54" s="529"/>
      <c r="S54" s="529"/>
      <c r="T54" s="529"/>
      <c r="U54" s="529"/>
      <c r="V54" s="529"/>
      <c r="W54" s="529"/>
      <c r="X54" s="529"/>
      <c r="Y54" s="529"/>
    </row>
    <row r="55" ht="12.75" customHeight="1">
      <c r="A55" s="505"/>
      <c r="B55" s="533" t="s">
        <v>793</v>
      </c>
      <c r="C55" s="533" t="s">
        <v>709</v>
      </c>
      <c r="D55" s="535" t="s">
        <v>793</v>
      </c>
      <c r="E55" s="533" t="s">
        <v>709</v>
      </c>
      <c r="H55" s="149"/>
      <c r="I55" s="149"/>
      <c r="J55" s="149"/>
      <c r="K55" s="149"/>
      <c r="L55" s="149"/>
      <c r="M55" s="529"/>
      <c r="N55" s="529"/>
      <c r="O55" s="529"/>
      <c r="P55" s="529"/>
      <c r="Q55" s="529"/>
      <c r="R55" s="529"/>
      <c r="S55" s="529"/>
      <c r="T55" s="529"/>
      <c r="U55" s="529"/>
      <c r="V55" s="529"/>
      <c r="W55" s="529"/>
      <c r="X55" s="529"/>
      <c r="Y55" s="529"/>
    </row>
    <row r="56" ht="12.75" customHeight="1">
      <c r="A56" s="510" t="s">
        <v>713</v>
      </c>
      <c r="B56" s="122">
        <v>1896.5</v>
      </c>
      <c r="C56" s="510">
        <v>50.0</v>
      </c>
      <c r="D56" s="62">
        <v>2302.0</v>
      </c>
      <c r="E56" s="2">
        <f>(D56/D65)*100</f>
        <v>50</v>
      </c>
      <c r="H56" s="319"/>
      <c r="I56" s="149"/>
      <c r="J56" s="149"/>
      <c r="K56" s="149"/>
      <c r="L56" s="149"/>
      <c r="M56" s="529"/>
      <c r="N56" s="529"/>
      <c r="O56" s="529"/>
      <c r="P56" s="529"/>
      <c r="Q56" s="529"/>
      <c r="R56" s="529"/>
      <c r="S56" s="529"/>
      <c r="T56" s="529"/>
      <c r="U56" s="529"/>
      <c r="V56" s="529"/>
      <c r="W56" s="529"/>
      <c r="X56" s="529"/>
      <c r="Y56" s="529"/>
    </row>
    <row r="57" ht="12.75" customHeight="1">
      <c r="A57" s="510" t="s">
        <v>771</v>
      </c>
      <c r="B57" s="122">
        <v>535.0</v>
      </c>
      <c r="C57" s="510">
        <v>14.1</v>
      </c>
      <c r="D57" s="536">
        <v>757.5</v>
      </c>
      <c r="E57" s="2">
        <f>D57/D65*100</f>
        <v>16.45308427</v>
      </c>
      <c r="H57" s="319"/>
      <c r="I57" s="149"/>
      <c r="J57" s="149"/>
      <c r="K57" s="149"/>
      <c r="L57" s="149"/>
      <c r="M57" s="529"/>
      <c r="N57" s="529"/>
      <c r="O57" s="529"/>
      <c r="P57" s="529"/>
      <c r="Q57" s="529"/>
      <c r="R57" s="529"/>
      <c r="S57" s="529"/>
      <c r="T57" s="529"/>
      <c r="U57" s="529"/>
      <c r="V57" s="529"/>
      <c r="W57" s="529"/>
      <c r="X57" s="529"/>
      <c r="Y57" s="529"/>
    </row>
    <row r="58" ht="12.75" customHeight="1">
      <c r="A58" s="510" t="s">
        <v>720</v>
      </c>
      <c r="B58" s="122">
        <v>126.0</v>
      </c>
      <c r="C58" s="510">
        <v>3.3</v>
      </c>
      <c r="D58" s="319">
        <v>125.9</v>
      </c>
      <c r="E58" s="2">
        <f>D58/D65*100</f>
        <v>2.734578627</v>
      </c>
      <c r="H58" s="319"/>
      <c r="I58" s="149"/>
      <c r="J58" s="149"/>
      <c r="K58" s="149"/>
      <c r="L58" s="149"/>
      <c r="M58" s="529"/>
      <c r="N58" s="529"/>
      <c r="O58" s="529"/>
      <c r="P58" s="529"/>
      <c r="Q58" s="529"/>
      <c r="R58" s="529"/>
      <c r="S58" s="529"/>
      <c r="T58" s="529"/>
      <c r="U58" s="529"/>
      <c r="V58" s="529"/>
      <c r="W58" s="529"/>
      <c r="X58" s="529"/>
      <c r="Y58" s="529"/>
    </row>
    <row r="59" ht="12.75" customHeight="1">
      <c r="A59" s="510" t="s">
        <v>714</v>
      </c>
      <c r="B59" s="122">
        <v>88.0</v>
      </c>
      <c r="C59" s="510">
        <v>2.3</v>
      </c>
      <c r="D59" s="319">
        <v>97.7</v>
      </c>
      <c r="E59" s="2">
        <f>D59/D65*100</f>
        <v>2.122067767</v>
      </c>
      <c r="H59" s="319"/>
      <c r="I59" s="149"/>
      <c r="J59" s="149"/>
      <c r="K59" s="149"/>
      <c r="L59" s="149"/>
      <c r="M59" s="529"/>
      <c r="N59" s="529"/>
      <c r="O59" s="529"/>
      <c r="P59" s="529"/>
      <c r="Q59" s="529"/>
      <c r="R59" s="529"/>
      <c r="S59" s="529"/>
      <c r="T59" s="529"/>
      <c r="U59" s="529"/>
      <c r="V59" s="529"/>
      <c r="W59" s="529"/>
      <c r="X59" s="529"/>
      <c r="Y59" s="529"/>
    </row>
    <row r="60" ht="12.75" customHeight="1">
      <c r="A60" s="510" t="s">
        <v>80</v>
      </c>
      <c r="B60" s="122">
        <v>82.7</v>
      </c>
      <c r="C60" s="510">
        <v>2.2</v>
      </c>
      <c r="D60" s="319">
        <v>88.7</v>
      </c>
      <c r="E60" s="2">
        <f>D60/D65*100</f>
        <v>1.926585578</v>
      </c>
      <c r="H60" s="319"/>
      <c r="I60" s="149"/>
      <c r="J60" s="149"/>
      <c r="K60" s="149"/>
      <c r="L60" s="149"/>
      <c r="M60" s="529"/>
      <c r="N60" s="529"/>
      <c r="O60" s="529"/>
      <c r="P60" s="529"/>
      <c r="Q60" s="529"/>
      <c r="R60" s="529"/>
      <c r="S60" s="529"/>
      <c r="T60" s="529"/>
      <c r="U60" s="529"/>
      <c r="V60" s="529"/>
      <c r="W60" s="529"/>
      <c r="X60" s="529"/>
      <c r="Y60" s="529"/>
    </row>
    <row r="61" ht="12.75" customHeight="1">
      <c r="A61" s="510" t="s">
        <v>794</v>
      </c>
      <c r="B61" s="122">
        <v>32.64</v>
      </c>
      <c r="C61" s="510">
        <v>0.9</v>
      </c>
      <c r="D61" s="2">
        <v>16.247750999999997</v>
      </c>
      <c r="E61" s="2">
        <f>D61/D65*100</f>
        <v>0.3529051043</v>
      </c>
      <c r="H61" s="319"/>
      <c r="I61" s="149"/>
      <c r="J61" s="41"/>
      <c r="K61" s="149"/>
      <c r="L61" s="149"/>
      <c r="M61" s="529"/>
      <c r="N61" s="529"/>
      <c r="O61" s="529"/>
      <c r="P61" s="529"/>
      <c r="Q61" s="529"/>
      <c r="R61" s="529"/>
      <c r="S61" s="529"/>
      <c r="T61" s="529"/>
      <c r="U61" s="529"/>
      <c r="V61" s="529"/>
      <c r="W61" s="529"/>
      <c r="X61" s="529"/>
      <c r="Y61" s="529"/>
    </row>
    <row r="62" ht="12.75" customHeight="1">
      <c r="A62" s="510" t="s">
        <v>726</v>
      </c>
      <c r="B62" s="122">
        <v>24.7</v>
      </c>
      <c r="C62" s="510">
        <v>0.7</v>
      </c>
      <c r="D62" s="2">
        <v>19.924192998000002</v>
      </c>
      <c r="E62" s="2">
        <f>D62/D65*100</f>
        <v>0.4327583188</v>
      </c>
      <c r="H62" s="319"/>
      <c r="I62" s="149"/>
      <c r="K62" s="149"/>
      <c r="L62" s="149"/>
      <c r="M62" s="529"/>
      <c r="N62" s="529"/>
      <c r="O62" s="529"/>
      <c r="P62" s="529"/>
      <c r="Q62" s="529"/>
      <c r="R62" s="529"/>
      <c r="S62" s="529"/>
      <c r="T62" s="529"/>
      <c r="U62" s="529"/>
      <c r="V62" s="529"/>
      <c r="W62" s="529"/>
      <c r="X62" s="529"/>
      <c r="Y62" s="529"/>
    </row>
    <row r="63" ht="12.75" customHeight="1">
      <c r="A63" s="510" t="s">
        <v>7</v>
      </c>
      <c r="B63" s="122">
        <v>20.1</v>
      </c>
      <c r="C63" s="510">
        <v>0.5</v>
      </c>
      <c r="D63" s="2">
        <v>16.6658877</v>
      </c>
      <c r="E63" s="2">
        <f>D63/D65*100</f>
        <v>0.3619871351</v>
      </c>
      <c r="H63" s="319"/>
      <c r="I63" s="149"/>
      <c r="J63" s="149"/>
      <c r="K63" s="149"/>
      <c r="L63" s="149"/>
      <c r="M63" s="529"/>
      <c r="N63" s="529"/>
      <c r="O63" s="529"/>
      <c r="P63" s="529"/>
      <c r="Q63" s="529"/>
      <c r="R63" s="529"/>
      <c r="S63" s="529"/>
      <c r="T63" s="529"/>
      <c r="U63" s="529"/>
      <c r="V63" s="529"/>
      <c r="W63" s="529"/>
      <c r="X63" s="529"/>
      <c r="Y63" s="529"/>
    </row>
    <row r="64" ht="12.75" customHeight="1">
      <c r="A64" s="124" t="s">
        <v>622</v>
      </c>
      <c r="D64" s="45">
        <v>12.7111797</v>
      </c>
      <c r="E64" s="135">
        <f>D64/D65*100</f>
        <v>0.2760899153</v>
      </c>
      <c r="H64" s="319"/>
      <c r="I64" s="149"/>
      <c r="J64" s="149"/>
      <c r="K64" s="149"/>
      <c r="L64" s="149"/>
      <c r="M64" s="537"/>
      <c r="N64" s="529"/>
      <c r="O64" s="529"/>
      <c r="P64" s="529"/>
      <c r="Q64" s="529"/>
      <c r="R64" s="529"/>
      <c r="S64" s="529"/>
      <c r="T64" s="529"/>
      <c r="U64" s="529"/>
      <c r="V64" s="529"/>
      <c r="W64" s="529"/>
      <c r="X64" s="529"/>
      <c r="Y64" s="529"/>
    </row>
    <row r="65" ht="12.75" customHeight="1">
      <c r="A65" s="278" t="s">
        <v>795</v>
      </c>
      <c r="B65" s="530">
        <v>3793.0</v>
      </c>
      <c r="C65" s="538"/>
      <c r="D65" s="536">
        <v>4604.0</v>
      </c>
      <c r="E65" s="149"/>
      <c r="H65" s="149"/>
      <c r="I65" s="149"/>
      <c r="J65" s="149"/>
      <c r="K65" s="149"/>
      <c r="L65" s="149"/>
      <c r="M65" s="529"/>
      <c r="N65" s="529"/>
      <c r="O65" s="529"/>
      <c r="P65" s="529"/>
      <c r="Q65" s="529"/>
      <c r="R65" s="529"/>
      <c r="S65" s="529"/>
      <c r="T65" s="529"/>
      <c r="U65" s="529"/>
      <c r="V65" s="529"/>
      <c r="W65" s="529"/>
      <c r="X65" s="529"/>
      <c r="Y65" s="529"/>
    </row>
    <row r="66" ht="12.75" customHeight="1">
      <c r="A66" s="510" t="s">
        <v>34</v>
      </c>
      <c r="B66" s="122">
        <v>69.7</v>
      </c>
      <c r="C66" s="505"/>
      <c r="D66" s="2">
        <f>E56+E57+E58+E59</f>
        <v>71.30973067</v>
      </c>
      <c r="E66" s="149"/>
      <c r="H66" s="149"/>
      <c r="I66" s="149"/>
      <c r="J66" s="149"/>
      <c r="K66" s="149"/>
      <c r="L66" s="149"/>
      <c r="M66" s="529"/>
      <c r="N66" s="529"/>
      <c r="O66" s="529"/>
      <c r="P66" s="529"/>
      <c r="Q66" s="529"/>
      <c r="R66" s="529"/>
      <c r="S66" s="529"/>
      <c r="T66" s="529"/>
      <c r="U66" s="529"/>
      <c r="V66" s="529"/>
      <c r="W66" s="529"/>
      <c r="X66" s="529"/>
      <c r="Y66" s="529"/>
    </row>
    <row r="67" ht="12.75" customHeight="1">
      <c r="A67" s="510" t="s">
        <v>38</v>
      </c>
      <c r="B67" s="122">
        <v>2721.6</v>
      </c>
      <c r="C67" s="505"/>
      <c r="D67" s="2">
        <v>2786.915888113278</v>
      </c>
      <c r="E67" s="149"/>
      <c r="H67" s="149"/>
      <c r="I67" s="149"/>
      <c r="J67" s="149"/>
      <c r="K67" s="149"/>
      <c r="L67" s="149"/>
      <c r="M67" s="529"/>
      <c r="N67" s="529"/>
      <c r="O67" s="529"/>
      <c r="P67" s="529"/>
      <c r="Q67" s="529"/>
      <c r="R67" s="529"/>
      <c r="S67" s="529"/>
      <c r="T67" s="529"/>
      <c r="U67" s="529"/>
      <c r="V67" s="529"/>
      <c r="W67" s="529"/>
      <c r="X67" s="529"/>
      <c r="Y67" s="529"/>
    </row>
    <row r="68" ht="25.5" customHeight="1">
      <c r="A68" s="478" t="s">
        <v>796</v>
      </c>
      <c r="F68" s="149"/>
      <c r="G68" s="149"/>
      <c r="H68" s="149"/>
      <c r="I68" s="149"/>
      <c r="J68" s="149"/>
      <c r="K68" s="149"/>
      <c r="L68" s="149"/>
      <c r="M68" s="529"/>
      <c r="N68" s="529"/>
      <c r="O68" s="529"/>
      <c r="P68" s="529"/>
      <c r="Q68" s="529"/>
      <c r="R68" s="529"/>
      <c r="S68" s="529"/>
      <c r="T68" s="529"/>
      <c r="U68" s="529"/>
      <c r="V68" s="529"/>
      <c r="W68" s="529"/>
      <c r="X68" s="529"/>
      <c r="Y68" s="529"/>
    </row>
    <row r="69" ht="12.75" customHeight="1">
      <c r="A69" s="149"/>
      <c r="B69" s="149"/>
      <c r="C69" s="149"/>
      <c r="D69" s="149"/>
      <c r="E69" s="149"/>
      <c r="F69" s="149"/>
      <c r="G69" s="149"/>
      <c r="H69" s="149"/>
      <c r="I69" s="149"/>
      <c r="J69" s="149"/>
      <c r="K69" s="149"/>
      <c r="L69" s="149"/>
      <c r="M69" s="529"/>
      <c r="N69" s="529"/>
      <c r="O69" s="529"/>
      <c r="P69" s="529"/>
      <c r="Q69" s="529"/>
      <c r="R69" s="529"/>
      <c r="S69" s="529"/>
      <c r="T69" s="529"/>
      <c r="U69" s="529"/>
      <c r="V69" s="529"/>
      <c r="W69" s="529"/>
      <c r="X69" s="529"/>
      <c r="Y69" s="529"/>
    </row>
    <row r="70" ht="12.75" customHeight="1">
      <c r="A70" s="149"/>
      <c r="B70" s="149"/>
      <c r="C70" s="149"/>
      <c r="D70" s="149"/>
      <c r="E70" s="149"/>
      <c r="F70" s="149"/>
      <c r="G70" s="149"/>
      <c r="H70" s="149"/>
      <c r="I70" s="149"/>
      <c r="J70" s="149"/>
      <c r="K70" s="149"/>
      <c r="L70" s="149"/>
      <c r="M70" s="529"/>
      <c r="N70" s="529"/>
      <c r="O70" s="529"/>
      <c r="P70" s="529"/>
      <c r="Q70" s="529"/>
      <c r="R70" s="529"/>
      <c r="S70" s="529"/>
      <c r="T70" s="529"/>
      <c r="U70" s="529"/>
      <c r="V70" s="529"/>
      <c r="W70" s="529"/>
      <c r="X70" s="529"/>
      <c r="Y70" s="529"/>
    </row>
    <row r="71" ht="12.75" customHeight="1">
      <c r="A71" s="149"/>
      <c r="B71" s="149"/>
      <c r="C71" s="149"/>
      <c r="D71" s="149"/>
      <c r="E71" s="149"/>
      <c r="F71" s="149"/>
      <c r="G71" s="149"/>
      <c r="H71" s="149"/>
      <c r="I71" s="149"/>
      <c r="J71" s="149"/>
      <c r="K71" s="149"/>
      <c r="L71" s="149"/>
      <c r="M71" s="529"/>
      <c r="N71" s="529"/>
      <c r="O71" s="529"/>
      <c r="P71" s="529"/>
      <c r="Q71" s="529"/>
      <c r="R71" s="529"/>
      <c r="S71" s="529"/>
      <c r="T71" s="529"/>
      <c r="U71" s="529"/>
      <c r="V71" s="529"/>
      <c r="W71" s="529"/>
      <c r="X71" s="529"/>
      <c r="Y71" s="529"/>
    </row>
    <row r="72" ht="12.75" customHeight="1">
      <c r="A72" s="149"/>
      <c r="B72" s="149"/>
      <c r="C72" s="149"/>
      <c r="D72" s="149"/>
      <c r="E72" s="149"/>
      <c r="F72" s="149"/>
      <c r="G72" s="149"/>
      <c r="H72" s="149"/>
      <c r="I72" s="149"/>
      <c r="J72" s="149"/>
      <c r="K72" s="149"/>
      <c r="L72" s="149"/>
      <c r="M72" s="537"/>
      <c r="N72" s="529"/>
      <c r="O72" s="529"/>
      <c r="P72" s="529"/>
      <c r="Q72" s="529"/>
      <c r="R72" s="529"/>
      <c r="S72" s="529"/>
      <c r="T72" s="529"/>
      <c r="U72" s="529"/>
      <c r="V72" s="529"/>
      <c r="W72" s="529"/>
      <c r="X72" s="529"/>
      <c r="Y72" s="529"/>
    </row>
    <row r="73" ht="12.75" customHeight="1">
      <c r="A73" s="149"/>
      <c r="B73" s="149"/>
      <c r="C73" s="149"/>
      <c r="D73" s="149"/>
      <c r="E73" s="149"/>
      <c r="F73" s="149"/>
      <c r="G73" s="149"/>
      <c r="H73" s="149"/>
      <c r="I73" s="149"/>
      <c r="J73" s="149"/>
      <c r="K73" s="149"/>
      <c r="L73" s="149"/>
      <c r="M73" s="537"/>
      <c r="N73" s="529"/>
      <c r="O73" s="529"/>
      <c r="P73" s="529"/>
      <c r="Q73" s="529"/>
      <c r="R73" s="529"/>
      <c r="S73" s="529"/>
      <c r="T73" s="529"/>
      <c r="U73" s="529"/>
      <c r="V73" s="529"/>
      <c r="W73" s="529"/>
      <c r="X73" s="529"/>
      <c r="Y73" s="529"/>
    </row>
    <row r="74" ht="12.75" customHeight="1">
      <c r="A74" s="149"/>
      <c r="B74" s="149"/>
      <c r="C74" s="149"/>
      <c r="D74" s="149"/>
      <c r="E74" s="149"/>
      <c r="F74" s="149"/>
      <c r="G74" s="149"/>
      <c r="H74" s="149"/>
      <c r="I74" s="149"/>
      <c r="J74" s="149"/>
      <c r="K74" s="149"/>
      <c r="L74" s="149"/>
      <c r="M74" s="529"/>
      <c r="N74" s="529"/>
      <c r="O74" s="529"/>
      <c r="P74" s="529"/>
      <c r="Q74" s="529"/>
      <c r="R74" s="529"/>
      <c r="S74" s="529"/>
      <c r="T74" s="529"/>
      <c r="U74" s="529"/>
      <c r="V74" s="529"/>
      <c r="W74" s="529"/>
      <c r="X74" s="529"/>
      <c r="Y74" s="529"/>
    </row>
    <row r="75" ht="12.75" customHeight="1">
      <c r="A75" s="149"/>
      <c r="B75" s="149"/>
      <c r="C75" s="149"/>
      <c r="D75" s="149"/>
      <c r="E75" s="149"/>
      <c r="F75" s="149"/>
      <c r="G75" s="149"/>
      <c r="H75" s="149"/>
      <c r="I75" s="149"/>
      <c r="J75" s="149"/>
      <c r="K75" s="149"/>
      <c r="L75" s="149"/>
      <c r="M75" s="529"/>
      <c r="N75" s="529"/>
      <c r="O75" s="529"/>
      <c r="P75" s="529"/>
      <c r="Q75" s="529"/>
      <c r="R75" s="529"/>
      <c r="S75" s="529"/>
      <c r="T75" s="529"/>
      <c r="U75" s="529"/>
      <c r="V75" s="529"/>
      <c r="W75" s="529"/>
      <c r="X75" s="529"/>
      <c r="Y75" s="529"/>
    </row>
    <row r="76" ht="12.75" customHeight="1">
      <c r="A76" s="149"/>
      <c r="B76" s="149"/>
      <c r="C76" s="149"/>
      <c r="D76" s="149"/>
      <c r="E76" s="149"/>
      <c r="F76" s="149"/>
      <c r="G76" s="149"/>
      <c r="H76" s="149"/>
      <c r="I76" s="149"/>
      <c r="J76" s="149"/>
      <c r="K76" s="149"/>
      <c r="L76" s="149"/>
      <c r="M76" s="537"/>
      <c r="N76" s="529"/>
      <c r="O76" s="529"/>
      <c r="P76" s="529"/>
      <c r="Q76" s="529"/>
      <c r="R76" s="529"/>
      <c r="S76" s="529"/>
      <c r="T76" s="529"/>
      <c r="U76" s="529"/>
      <c r="V76" s="529"/>
      <c r="W76" s="529"/>
      <c r="X76" s="529"/>
      <c r="Y76" s="529"/>
    </row>
    <row r="77" ht="12.75" customHeight="1">
      <c r="A77" s="149"/>
      <c r="B77" s="149"/>
      <c r="C77" s="149"/>
      <c r="D77" s="149"/>
      <c r="E77" s="149"/>
      <c r="F77" s="149"/>
      <c r="G77" s="149"/>
      <c r="H77" s="149"/>
      <c r="I77" s="149"/>
      <c r="J77" s="149"/>
      <c r="K77" s="149"/>
      <c r="L77" s="149"/>
      <c r="M77" s="529"/>
      <c r="N77" s="529"/>
      <c r="O77" s="529"/>
      <c r="P77" s="529"/>
      <c r="Q77" s="529"/>
      <c r="R77" s="529"/>
      <c r="S77" s="529"/>
      <c r="T77" s="529"/>
      <c r="U77" s="529"/>
      <c r="V77" s="529"/>
      <c r="W77" s="529"/>
      <c r="X77" s="529"/>
      <c r="Y77" s="529"/>
    </row>
    <row r="78" ht="12.75" customHeight="1">
      <c r="A78" s="149"/>
      <c r="B78" s="149"/>
      <c r="C78" s="149"/>
      <c r="D78" s="149"/>
      <c r="E78" s="149"/>
      <c r="F78" s="149"/>
      <c r="G78" s="149"/>
      <c r="H78" s="149"/>
      <c r="I78" s="149"/>
      <c r="J78" s="149"/>
      <c r="K78" s="149"/>
      <c r="L78" s="149"/>
      <c r="M78" s="529"/>
      <c r="N78" s="529"/>
      <c r="O78" s="529"/>
      <c r="P78" s="529"/>
      <c r="Q78" s="529"/>
      <c r="R78" s="529"/>
      <c r="S78" s="529"/>
      <c r="T78" s="529"/>
      <c r="U78" s="529"/>
      <c r="V78" s="529"/>
      <c r="W78" s="529"/>
      <c r="X78" s="529"/>
      <c r="Y78" s="529"/>
    </row>
    <row r="79" ht="12.75" customHeight="1">
      <c r="A79" s="149"/>
      <c r="B79" s="149"/>
      <c r="C79" s="149"/>
      <c r="D79" s="149"/>
      <c r="E79" s="149"/>
      <c r="F79" s="149"/>
      <c r="G79" s="149"/>
      <c r="H79" s="149"/>
      <c r="I79" s="149"/>
      <c r="J79" s="149"/>
      <c r="K79" s="149"/>
      <c r="L79" s="149"/>
      <c r="M79" s="529"/>
      <c r="N79" s="529"/>
      <c r="O79" s="529"/>
      <c r="P79" s="529"/>
      <c r="Q79" s="529"/>
      <c r="R79" s="529"/>
      <c r="S79" s="529"/>
      <c r="T79" s="529"/>
      <c r="U79" s="529"/>
      <c r="V79" s="529"/>
      <c r="W79" s="529"/>
      <c r="X79" s="529"/>
      <c r="Y79" s="529"/>
    </row>
    <row r="80" ht="12.75" customHeight="1">
      <c r="A80" s="149"/>
      <c r="B80" s="149"/>
      <c r="C80" s="149"/>
      <c r="D80" s="149"/>
      <c r="E80" s="149"/>
      <c r="F80" s="149"/>
      <c r="G80" s="149"/>
      <c r="H80" s="149"/>
      <c r="I80" s="149"/>
      <c r="J80" s="149"/>
      <c r="K80" s="149"/>
      <c r="L80" s="149"/>
      <c r="M80" s="529"/>
      <c r="N80" s="529"/>
      <c r="O80" s="529"/>
      <c r="P80" s="529"/>
      <c r="Q80" s="529"/>
      <c r="R80" s="529"/>
      <c r="S80" s="529"/>
      <c r="T80" s="529"/>
      <c r="U80" s="529"/>
      <c r="V80" s="529"/>
      <c r="W80" s="529"/>
      <c r="X80" s="529"/>
      <c r="Y80" s="529"/>
    </row>
    <row r="81" ht="12.75" customHeight="1">
      <c r="A81" s="149"/>
      <c r="B81" s="149"/>
      <c r="C81" s="149"/>
      <c r="D81" s="149"/>
      <c r="E81" s="149"/>
      <c r="F81" s="149"/>
      <c r="G81" s="149"/>
      <c r="H81" s="149"/>
      <c r="I81" s="149"/>
      <c r="J81" s="149"/>
      <c r="K81" s="149"/>
      <c r="L81" s="149"/>
      <c r="M81" s="529"/>
      <c r="N81" s="529"/>
      <c r="O81" s="529"/>
      <c r="P81" s="529"/>
      <c r="Q81" s="529"/>
      <c r="R81" s="529"/>
      <c r="S81" s="529"/>
      <c r="T81" s="529"/>
      <c r="U81" s="529"/>
      <c r="V81" s="529"/>
      <c r="W81" s="529"/>
      <c r="X81" s="529"/>
      <c r="Y81" s="529"/>
    </row>
    <row r="82" ht="12.75" customHeight="1">
      <c r="A82" s="149"/>
      <c r="B82" s="149"/>
      <c r="C82" s="149"/>
      <c r="D82" s="149"/>
      <c r="E82" s="149"/>
      <c r="F82" s="149"/>
      <c r="G82" s="149"/>
      <c r="H82" s="149"/>
      <c r="I82" s="149"/>
      <c r="J82" s="149"/>
      <c r="K82" s="149"/>
      <c r="L82" s="149"/>
      <c r="M82" s="529"/>
      <c r="N82" s="529"/>
      <c r="O82" s="529"/>
      <c r="P82" s="529"/>
      <c r="Q82" s="529"/>
      <c r="R82" s="529"/>
      <c r="S82" s="529"/>
      <c r="T82" s="529"/>
      <c r="U82" s="529"/>
      <c r="V82" s="529"/>
      <c r="W82" s="529"/>
      <c r="X82" s="529"/>
      <c r="Y82" s="529"/>
    </row>
    <row r="83" ht="12.75" customHeight="1">
      <c r="A83" s="149"/>
      <c r="B83" s="149"/>
      <c r="C83" s="149"/>
      <c r="D83" s="149"/>
      <c r="E83" s="149"/>
      <c r="F83" s="149"/>
      <c r="G83" s="149"/>
      <c r="H83" s="149"/>
      <c r="I83" s="149"/>
      <c r="J83" s="149"/>
      <c r="K83" s="149"/>
      <c r="L83" s="149"/>
      <c r="M83" s="529"/>
      <c r="N83" s="529"/>
      <c r="O83" s="529"/>
      <c r="P83" s="529"/>
      <c r="Q83" s="529"/>
      <c r="R83" s="529"/>
      <c r="S83" s="529"/>
      <c r="T83" s="529"/>
      <c r="U83" s="529"/>
      <c r="V83" s="529"/>
      <c r="W83" s="529"/>
      <c r="X83" s="529"/>
      <c r="Y83" s="529"/>
    </row>
    <row r="84" ht="12.75" customHeight="1">
      <c r="A84" s="149"/>
      <c r="B84" s="149"/>
      <c r="C84" s="149"/>
      <c r="D84" s="149"/>
      <c r="E84" s="149"/>
      <c r="F84" s="149"/>
      <c r="G84" s="149"/>
      <c r="H84" s="149"/>
      <c r="I84" s="149"/>
      <c r="J84" s="149"/>
      <c r="K84" s="149"/>
      <c r="L84" s="149"/>
      <c r="M84" s="529"/>
      <c r="N84" s="529"/>
      <c r="O84" s="529"/>
      <c r="P84" s="529"/>
      <c r="Q84" s="529"/>
      <c r="R84" s="529"/>
      <c r="S84" s="529"/>
      <c r="T84" s="529"/>
      <c r="U84" s="529"/>
      <c r="V84" s="529"/>
      <c r="W84" s="529"/>
      <c r="X84" s="529"/>
      <c r="Y84" s="529"/>
    </row>
    <row r="85" ht="12.75" customHeight="1">
      <c r="A85" s="149"/>
      <c r="B85" s="149"/>
      <c r="C85" s="149"/>
      <c r="D85" s="149"/>
      <c r="E85" s="149"/>
      <c r="F85" s="149"/>
      <c r="G85" s="149"/>
      <c r="H85" s="149"/>
      <c r="I85" s="149"/>
      <c r="J85" s="149"/>
      <c r="K85" s="149"/>
      <c r="L85" s="149"/>
      <c r="M85" s="529"/>
      <c r="N85" s="529"/>
      <c r="O85" s="529"/>
      <c r="P85" s="529"/>
      <c r="Q85" s="529"/>
      <c r="R85" s="529"/>
      <c r="S85" s="529"/>
      <c r="T85" s="529"/>
      <c r="U85" s="529"/>
      <c r="V85" s="529"/>
      <c r="W85" s="529"/>
      <c r="X85" s="529"/>
      <c r="Y85" s="529"/>
    </row>
    <row r="86" ht="12.75" customHeight="1">
      <c r="A86" s="149"/>
      <c r="B86" s="149"/>
      <c r="C86" s="149"/>
      <c r="D86" s="149"/>
      <c r="E86" s="149"/>
      <c r="F86" s="149"/>
      <c r="G86" s="149"/>
      <c r="H86" s="149"/>
      <c r="I86" s="149"/>
      <c r="J86" s="149"/>
      <c r="K86" s="149"/>
      <c r="L86" s="149"/>
      <c r="M86" s="529"/>
      <c r="N86" s="529"/>
      <c r="O86" s="529"/>
      <c r="P86" s="529"/>
      <c r="Q86" s="529"/>
      <c r="R86" s="529"/>
      <c r="S86" s="529"/>
      <c r="T86" s="529"/>
      <c r="U86" s="529"/>
      <c r="V86" s="529"/>
      <c r="W86" s="529"/>
      <c r="X86" s="529"/>
      <c r="Y86" s="529"/>
    </row>
    <row r="87" ht="12.75" customHeight="1">
      <c r="A87" s="149"/>
      <c r="B87" s="149"/>
      <c r="C87" s="149"/>
      <c r="D87" s="149"/>
      <c r="E87" s="149"/>
      <c r="F87" s="149"/>
      <c r="G87" s="149"/>
      <c r="H87" s="149"/>
      <c r="I87" s="149"/>
      <c r="J87" s="149"/>
      <c r="K87" s="149"/>
      <c r="L87" s="149"/>
      <c r="M87" s="529"/>
      <c r="N87" s="529"/>
      <c r="O87" s="529"/>
      <c r="P87" s="529"/>
      <c r="Q87" s="529"/>
      <c r="R87" s="529"/>
      <c r="S87" s="529"/>
      <c r="T87" s="529"/>
      <c r="U87" s="529"/>
      <c r="V87" s="529"/>
      <c r="W87" s="529"/>
      <c r="X87" s="529"/>
      <c r="Y87" s="529"/>
    </row>
    <row r="88" ht="12.75" customHeight="1">
      <c r="A88" s="149"/>
      <c r="B88" s="149"/>
      <c r="C88" s="149"/>
      <c r="D88" s="149"/>
      <c r="E88" s="149"/>
      <c r="F88" s="149"/>
      <c r="G88" s="149"/>
      <c r="H88" s="149"/>
      <c r="I88" s="149"/>
      <c r="J88" s="149"/>
      <c r="K88" s="149"/>
      <c r="L88" s="149"/>
      <c r="M88" s="529"/>
      <c r="N88" s="529"/>
      <c r="O88" s="529"/>
      <c r="P88" s="529"/>
      <c r="Q88" s="529"/>
      <c r="R88" s="529"/>
      <c r="S88" s="529"/>
      <c r="T88" s="529"/>
      <c r="U88" s="529"/>
      <c r="V88" s="529"/>
      <c r="W88" s="529"/>
      <c r="X88" s="529"/>
      <c r="Y88" s="529"/>
    </row>
    <row r="89" ht="12.75" customHeight="1">
      <c r="A89" s="149"/>
      <c r="B89" s="149"/>
      <c r="C89" s="149"/>
      <c r="D89" s="149"/>
      <c r="E89" s="149"/>
      <c r="F89" s="149"/>
      <c r="G89" s="149"/>
      <c r="H89" s="149"/>
      <c r="I89" s="149"/>
      <c r="J89" s="149"/>
      <c r="K89" s="149"/>
      <c r="L89" s="149"/>
      <c r="M89" s="529"/>
      <c r="N89" s="529"/>
      <c r="O89" s="529"/>
      <c r="P89" s="529"/>
      <c r="Q89" s="529"/>
      <c r="R89" s="529"/>
      <c r="S89" s="529"/>
      <c r="T89" s="529"/>
      <c r="U89" s="529"/>
      <c r="V89" s="529"/>
      <c r="W89" s="529"/>
      <c r="X89" s="529"/>
      <c r="Y89" s="529"/>
    </row>
    <row r="90" ht="12.75" customHeight="1">
      <c r="A90" s="149"/>
      <c r="B90" s="149"/>
      <c r="C90" s="149"/>
      <c r="D90" s="149"/>
      <c r="E90" s="149"/>
      <c r="F90" s="149"/>
      <c r="G90" s="149"/>
      <c r="H90" s="149"/>
      <c r="I90" s="149"/>
      <c r="J90" s="149"/>
      <c r="K90" s="149"/>
      <c r="L90" s="149"/>
      <c r="M90" s="529"/>
      <c r="N90" s="529"/>
      <c r="O90" s="529"/>
      <c r="P90" s="529"/>
      <c r="Q90" s="529"/>
      <c r="R90" s="529"/>
      <c r="S90" s="529"/>
      <c r="T90" s="529"/>
      <c r="U90" s="529"/>
      <c r="V90" s="529"/>
      <c r="W90" s="529"/>
      <c r="X90" s="529"/>
      <c r="Y90" s="529"/>
    </row>
    <row r="91" ht="12.75" customHeight="1">
      <c r="A91" s="149"/>
      <c r="B91" s="149"/>
      <c r="C91" s="149"/>
      <c r="D91" s="149"/>
      <c r="E91" s="149"/>
      <c r="F91" s="149"/>
      <c r="G91" s="149"/>
      <c r="H91" s="149"/>
      <c r="I91" s="149"/>
      <c r="J91" s="149"/>
      <c r="K91" s="149"/>
      <c r="L91" s="149"/>
      <c r="M91" s="529"/>
      <c r="N91" s="529"/>
      <c r="O91" s="529"/>
      <c r="P91" s="529"/>
      <c r="Q91" s="529"/>
      <c r="R91" s="529"/>
      <c r="S91" s="529"/>
      <c r="T91" s="529"/>
      <c r="U91" s="529"/>
      <c r="V91" s="529"/>
      <c r="W91" s="529"/>
      <c r="X91" s="529"/>
      <c r="Y91" s="529"/>
    </row>
    <row r="92" ht="12.75" customHeight="1">
      <c r="A92" s="149"/>
      <c r="B92" s="149"/>
      <c r="C92" s="149"/>
      <c r="D92" s="149"/>
      <c r="E92" s="149"/>
      <c r="F92" s="149"/>
      <c r="G92" s="149"/>
      <c r="H92" s="149"/>
      <c r="I92" s="149"/>
      <c r="J92" s="149"/>
      <c r="K92" s="149"/>
      <c r="L92" s="149"/>
      <c r="M92" s="529"/>
      <c r="N92" s="529"/>
      <c r="O92" s="529"/>
      <c r="P92" s="529"/>
      <c r="Q92" s="529"/>
      <c r="R92" s="529"/>
      <c r="S92" s="529"/>
      <c r="T92" s="529"/>
      <c r="U92" s="529"/>
      <c r="V92" s="529"/>
      <c r="W92" s="529"/>
      <c r="X92" s="529"/>
      <c r="Y92" s="529"/>
    </row>
    <row r="93" ht="12.75" customHeight="1">
      <c r="A93" s="149"/>
      <c r="B93" s="149"/>
      <c r="C93" s="149"/>
      <c r="D93" s="149"/>
      <c r="E93" s="149"/>
      <c r="F93" s="149"/>
      <c r="G93" s="149"/>
      <c r="H93" s="149"/>
      <c r="I93" s="149"/>
      <c r="J93" s="149"/>
      <c r="K93" s="149"/>
      <c r="L93" s="149"/>
      <c r="M93" s="529"/>
      <c r="N93" s="529"/>
      <c r="O93" s="529"/>
      <c r="P93" s="529"/>
      <c r="Q93" s="529"/>
      <c r="R93" s="529"/>
      <c r="S93" s="529"/>
      <c r="T93" s="529"/>
      <c r="U93" s="529"/>
      <c r="V93" s="529"/>
      <c r="W93" s="529"/>
      <c r="X93" s="529"/>
      <c r="Y93" s="529"/>
    </row>
    <row r="94" ht="12.75" customHeight="1">
      <c r="A94" s="149"/>
      <c r="B94" s="149"/>
      <c r="C94" s="149"/>
      <c r="D94" s="149"/>
      <c r="E94" s="149"/>
      <c r="F94" s="149"/>
      <c r="G94" s="149"/>
      <c r="H94" s="149"/>
      <c r="I94" s="149"/>
      <c r="J94" s="149"/>
      <c r="K94" s="149"/>
      <c r="L94" s="149"/>
      <c r="M94" s="529"/>
      <c r="N94" s="529"/>
      <c r="O94" s="529"/>
      <c r="P94" s="529"/>
      <c r="Q94" s="529"/>
      <c r="R94" s="529"/>
      <c r="S94" s="529"/>
      <c r="T94" s="529"/>
      <c r="U94" s="529"/>
      <c r="V94" s="529"/>
      <c r="W94" s="529"/>
      <c r="X94" s="529"/>
      <c r="Y94" s="529"/>
    </row>
    <row r="95" ht="12.75" customHeight="1">
      <c r="A95" s="149"/>
      <c r="B95" s="149"/>
      <c r="C95" s="149"/>
      <c r="D95" s="149"/>
      <c r="E95" s="149"/>
      <c r="F95" s="149"/>
      <c r="G95" s="149"/>
      <c r="H95" s="149"/>
      <c r="I95" s="149"/>
      <c r="J95" s="149"/>
      <c r="K95" s="149"/>
      <c r="L95" s="149"/>
      <c r="M95" s="529"/>
      <c r="N95" s="529"/>
      <c r="O95" s="529"/>
      <c r="P95" s="529"/>
      <c r="Q95" s="529"/>
      <c r="R95" s="529"/>
      <c r="S95" s="529"/>
      <c r="T95" s="529"/>
      <c r="U95" s="529"/>
      <c r="V95" s="529"/>
      <c r="W95" s="529"/>
      <c r="X95" s="529"/>
      <c r="Y95" s="529"/>
    </row>
    <row r="96" ht="12.75" customHeight="1">
      <c r="A96" s="149"/>
      <c r="B96" s="149"/>
      <c r="C96" s="149"/>
      <c r="D96" s="149"/>
      <c r="E96" s="149"/>
      <c r="F96" s="149"/>
      <c r="G96" s="149"/>
      <c r="H96" s="149"/>
      <c r="I96" s="149"/>
      <c r="J96" s="149"/>
      <c r="K96" s="149"/>
      <c r="L96" s="149"/>
      <c r="M96" s="529"/>
      <c r="N96" s="529"/>
      <c r="O96" s="529"/>
      <c r="P96" s="529"/>
      <c r="Q96" s="529"/>
      <c r="R96" s="529"/>
      <c r="S96" s="529"/>
      <c r="T96" s="529"/>
      <c r="U96" s="529"/>
      <c r="V96" s="529"/>
      <c r="W96" s="529"/>
      <c r="X96" s="529"/>
      <c r="Y96" s="529"/>
    </row>
    <row r="97" ht="12.75" customHeight="1">
      <c r="A97" s="149"/>
      <c r="B97" s="149"/>
      <c r="C97" s="149"/>
      <c r="D97" s="149"/>
      <c r="E97" s="149"/>
      <c r="F97" s="149"/>
      <c r="G97" s="149"/>
      <c r="H97" s="149"/>
      <c r="I97" s="149"/>
      <c r="J97" s="149"/>
      <c r="K97" s="149"/>
      <c r="L97" s="149"/>
      <c r="M97" s="529"/>
      <c r="N97" s="529"/>
      <c r="O97" s="529"/>
      <c r="P97" s="529"/>
      <c r="Q97" s="529"/>
      <c r="R97" s="529"/>
      <c r="S97" s="529"/>
      <c r="T97" s="529"/>
      <c r="U97" s="529"/>
      <c r="V97" s="529"/>
      <c r="W97" s="529"/>
      <c r="X97" s="529"/>
      <c r="Y97" s="529"/>
    </row>
    <row r="98" ht="12.75" customHeight="1">
      <c r="A98" s="149"/>
      <c r="B98" s="149"/>
      <c r="C98" s="149"/>
      <c r="D98" s="149"/>
      <c r="E98" s="149"/>
      <c r="F98" s="149"/>
      <c r="G98" s="149"/>
      <c r="H98" s="149"/>
      <c r="I98" s="149"/>
      <c r="J98" s="149"/>
      <c r="K98" s="149"/>
      <c r="L98" s="149"/>
      <c r="M98" s="529"/>
      <c r="N98" s="529"/>
      <c r="O98" s="529"/>
      <c r="P98" s="529"/>
      <c r="Q98" s="529"/>
      <c r="R98" s="529"/>
      <c r="S98" s="529"/>
      <c r="T98" s="529"/>
      <c r="U98" s="529"/>
      <c r="V98" s="529"/>
      <c r="W98" s="529"/>
      <c r="X98" s="529"/>
      <c r="Y98" s="529"/>
    </row>
    <row r="99" ht="12.75" customHeight="1">
      <c r="A99" s="149"/>
      <c r="B99" s="149"/>
      <c r="C99" s="149"/>
      <c r="D99" s="149"/>
      <c r="E99" s="149"/>
      <c r="F99" s="149"/>
      <c r="G99" s="149"/>
      <c r="H99" s="149"/>
      <c r="I99" s="149"/>
      <c r="J99" s="149"/>
      <c r="K99" s="149"/>
      <c r="L99" s="149"/>
      <c r="M99" s="529"/>
      <c r="N99" s="529"/>
      <c r="O99" s="529"/>
      <c r="P99" s="529"/>
      <c r="Q99" s="529"/>
      <c r="R99" s="529"/>
      <c r="S99" s="529"/>
      <c r="T99" s="529"/>
      <c r="U99" s="529"/>
      <c r="V99" s="529"/>
      <c r="W99" s="529"/>
      <c r="X99" s="529"/>
      <c r="Y99" s="529"/>
    </row>
    <row r="100" ht="12.75" customHeight="1">
      <c r="A100" s="149"/>
      <c r="B100" s="149"/>
      <c r="C100" s="149"/>
      <c r="D100" s="149"/>
      <c r="E100" s="149"/>
      <c r="F100" s="149"/>
      <c r="G100" s="149"/>
      <c r="H100" s="149"/>
      <c r="I100" s="149"/>
      <c r="J100" s="149"/>
      <c r="K100" s="149"/>
      <c r="L100" s="149"/>
      <c r="M100" s="529"/>
      <c r="N100" s="529"/>
      <c r="O100" s="529"/>
      <c r="P100" s="529"/>
      <c r="Q100" s="529"/>
      <c r="R100" s="529"/>
      <c r="S100" s="529"/>
      <c r="T100" s="529"/>
      <c r="U100" s="529"/>
      <c r="V100" s="529"/>
      <c r="W100" s="529"/>
      <c r="X100" s="529"/>
      <c r="Y100" s="529"/>
    </row>
    <row r="101" ht="12.75" customHeight="1">
      <c r="A101" s="149"/>
      <c r="B101" s="149"/>
      <c r="C101" s="149"/>
      <c r="D101" s="149"/>
      <c r="E101" s="149"/>
      <c r="F101" s="149"/>
      <c r="G101" s="149"/>
      <c r="H101" s="149"/>
      <c r="I101" s="149"/>
      <c r="J101" s="149"/>
      <c r="K101" s="149"/>
      <c r="L101" s="149"/>
      <c r="M101" s="529"/>
      <c r="N101" s="529"/>
      <c r="O101" s="529"/>
      <c r="P101" s="529"/>
      <c r="Q101" s="529"/>
      <c r="R101" s="529"/>
      <c r="S101" s="529"/>
      <c r="T101" s="529"/>
      <c r="U101" s="529"/>
      <c r="V101" s="529"/>
      <c r="W101" s="529"/>
      <c r="X101" s="529"/>
      <c r="Y101" s="529"/>
    </row>
    <row r="102" ht="12.75" customHeight="1">
      <c r="A102" s="149"/>
      <c r="B102" s="149"/>
      <c r="C102" s="149"/>
      <c r="D102" s="149"/>
      <c r="E102" s="149"/>
      <c r="F102" s="149"/>
      <c r="G102" s="149"/>
      <c r="H102" s="149"/>
      <c r="I102" s="149"/>
      <c r="J102" s="149"/>
      <c r="K102" s="149"/>
      <c r="L102" s="149"/>
      <c r="M102" s="529"/>
      <c r="N102" s="529"/>
      <c r="O102" s="529"/>
      <c r="P102" s="529"/>
      <c r="Q102" s="529"/>
      <c r="R102" s="529"/>
      <c r="S102" s="529"/>
      <c r="T102" s="529"/>
      <c r="U102" s="529"/>
      <c r="V102" s="529"/>
      <c r="W102" s="529"/>
      <c r="X102" s="529"/>
      <c r="Y102" s="529"/>
    </row>
    <row r="103" ht="12.75" customHeight="1">
      <c r="A103" s="149"/>
      <c r="B103" s="149"/>
      <c r="C103" s="149"/>
      <c r="D103" s="149"/>
      <c r="E103" s="149"/>
      <c r="F103" s="149"/>
      <c r="G103" s="149"/>
      <c r="H103" s="149"/>
      <c r="I103" s="149"/>
      <c r="J103" s="149"/>
      <c r="K103" s="149"/>
      <c r="L103" s="149"/>
      <c r="M103" s="529"/>
      <c r="N103" s="529"/>
      <c r="O103" s="529"/>
      <c r="P103" s="529"/>
      <c r="Q103" s="529"/>
      <c r="R103" s="529"/>
      <c r="S103" s="529"/>
      <c r="T103" s="529"/>
      <c r="U103" s="529"/>
      <c r="V103" s="529"/>
      <c r="W103" s="529"/>
      <c r="X103" s="529"/>
      <c r="Y103" s="529"/>
    </row>
    <row r="104" ht="12.75" customHeight="1">
      <c r="A104" s="149"/>
      <c r="B104" s="149"/>
      <c r="C104" s="149"/>
      <c r="D104" s="149"/>
      <c r="E104" s="149"/>
      <c r="F104" s="149"/>
      <c r="G104" s="149"/>
      <c r="H104" s="149"/>
      <c r="I104" s="149"/>
      <c r="J104" s="149"/>
      <c r="K104" s="149"/>
      <c r="L104" s="149"/>
      <c r="M104" s="529"/>
      <c r="N104" s="529"/>
      <c r="O104" s="529"/>
      <c r="P104" s="529"/>
      <c r="Q104" s="529"/>
      <c r="R104" s="529"/>
      <c r="S104" s="529"/>
      <c r="T104" s="529"/>
      <c r="U104" s="529"/>
      <c r="V104" s="529"/>
      <c r="W104" s="529"/>
      <c r="X104" s="529"/>
      <c r="Y104" s="529"/>
    </row>
    <row r="105" ht="12.75" customHeight="1">
      <c r="A105" s="149"/>
      <c r="B105" s="149"/>
      <c r="C105" s="149"/>
      <c r="D105" s="149"/>
      <c r="E105" s="149"/>
      <c r="F105" s="149"/>
      <c r="G105" s="149"/>
      <c r="H105" s="149"/>
      <c r="I105" s="149"/>
      <c r="J105" s="149"/>
      <c r="K105" s="149"/>
      <c r="L105" s="149"/>
      <c r="M105" s="529"/>
      <c r="N105" s="529"/>
      <c r="O105" s="529"/>
      <c r="P105" s="529"/>
      <c r="Q105" s="529"/>
      <c r="R105" s="529"/>
      <c r="S105" s="529"/>
      <c r="T105" s="529"/>
      <c r="U105" s="529"/>
      <c r="V105" s="529"/>
      <c r="W105" s="529"/>
      <c r="X105" s="529"/>
      <c r="Y105" s="529"/>
    </row>
    <row r="106" ht="12.75" customHeight="1">
      <c r="A106" s="149"/>
      <c r="B106" s="149"/>
      <c r="C106" s="149"/>
      <c r="D106" s="149"/>
      <c r="E106" s="149"/>
      <c r="F106" s="149"/>
      <c r="G106" s="149"/>
      <c r="H106" s="149"/>
      <c r="I106" s="149"/>
      <c r="J106" s="149"/>
      <c r="K106" s="149"/>
      <c r="L106" s="149"/>
      <c r="M106" s="529"/>
      <c r="N106" s="529"/>
      <c r="O106" s="529"/>
      <c r="P106" s="529"/>
      <c r="Q106" s="529"/>
      <c r="R106" s="529"/>
      <c r="S106" s="529"/>
      <c r="T106" s="529"/>
      <c r="U106" s="529"/>
      <c r="V106" s="529"/>
      <c r="W106" s="529"/>
      <c r="X106" s="529"/>
      <c r="Y106" s="529"/>
    </row>
    <row r="107" ht="12.75" customHeight="1">
      <c r="A107" s="149"/>
      <c r="B107" s="149"/>
      <c r="C107" s="149"/>
      <c r="D107" s="149"/>
      <c r="E107" s="149"/>
      <c r="F107" s="149"/>
      <c r="G107" s="149"/>
      <c r="H107" s="149"/>
      <c r="I107" s="149"/>
      <c r="J107" s="149"/>
      <c r="K107" s="149"/>
      <c r="L107" s="149"/>
      <c r="M107" s="529"/>
      <c r="N107" s="529"/>
      <c r="O107" s="529"/>
      <c r="P107" s="529"/>
      <c r="Q107" s="529"/>
      <c r="R107" s="529"/>
      <c r="S107" s="529"/>
      <c r="T107" s="529"/>
      <c r="U107" s="529"/>
      <c r="V107" s="529"/>
      <c r="W107" s="529"/>
      <c r="X107" s="529"/>
      <c r="Y107" s="529"/>
    </row>
    <row r="108" ht="12.75" customHeight="1">
      <c r="A108" s="149"/>
      <c r="B108" s="149"/>
      <c r="C108" s="149"/>
      <c r="D108" s="149"/>
      <c r="E108" s="149"/>
      <c r="F108" s="149"/>
      <c r="G108" s="149"/>
      <c r="H108" s="149"/>
      <c r="I108" s="149"/>
      <c r="J108" s="149"/>
      <c r="K108" s="149"/>
      <c r="L108" s="149"/>
      <c r="M108" s="529"/>
      <c r="N108" s="529"/>
      <c r="O108" s="529"/>
      <c r="P108" s="529"/>
      <c r="Q108" s="529"/>
      <c r="R108" s="529"/>
      <c r="S108" s="529"/>
      <c r="T108" s="529"/>
      <c r="U108" s="529"/>
      <c r="V108" s="529"/>
      <c r="W108" s="529"/>
      <c r="X108" s="529"/>
      <c r="Y108" s="529"/>
    </row>
    <row r="109" ht="12.75" customHeight="1">
      <c r="A109" s="149"/>
      <c r="B109" s="149"/>
      <c r="C109" s="149"/>
      <c r="D109" s="149"/>
      <c r="E109" s="149"/>
      <c r="F109" s="149"/>
      <c r="G109" s="149"/>
      <c r="H109" s="149"/>
      <c r="I109" s="149"/>
      <c r="J109" s="149"/>
      <c r="K109" s="149"/>
      <c r="L109" s="149"/>
      <c r="M109" s="529"/>
      <c r="N109" s="529"/>
      <c r="O109" s="529"/>
      <c r="P109" s="529"/>
      <c r="Q109" s="529"/>
      <c r="R109" s="529"/>
      <c r="S109" s="529"/>
      <c r="T109" s="529"/>
      <c r="U109" s="529"/>
      <c r="V109" s="529"/>
      <c r="W109" s="529"/>
      <c r="X109" s="529"/>
      <c r="Y109" s="529"/>
    </row>
    <row r="110" ht="12.75" customHeight="1">
      <c r="A110" s="149"/>
      <c r="B110" s="149"/>
      <c r="C110" s="149"/>
      <c r="D110" s="149"/>
      <c r="E110" s="149"/>
      <c r="F110" s="149"/>
      <c r="G110" s="149"/>
      <c r="H110" s="149"/>
      <c r="I110" s="149"/>
      <c r="J110" s="149"/>
      <c r="K110" s="149"/>
      <c r="L110" s="149"/>
      <c r="M110" s="529"/>
      <c r="N110" s="529"/>
      <c r="O110" s="529"/>
      <c r="P110" s="529"/>
      <c r="Q110" s="529"/>
      <c r="R110" s="529"/>
      <c r="S110" s="529"/>
      <c r="T110" s="529"/>
      <c r="U110" s="529"/>
      <c r="V110" s="529"/>
      <c r="W110" s="529"/>
      <c r="X110" s="529"/>
      <c r="Y110" s="529"/>
    </row>
    <row r="111" ht="12.75" customHeight="1">
      <c r="A111" s="149"/>
      <c r="B111" s="149"/>
      <c r="C111" s="149"/>
      <c r="D111" s="149"/>
      <c r="E111" s="149"/>
      <c r="F111" s="149"/>
      <c r="G111" s="149"/>
      <c r="H111" s="149"/>
      <c r="I111" s="149"/>
      <c r="J111" s="149"/>
      <c r="K111" s="149"/>
      <c r="L111" s="149"/>
      <c r="M111" s="529"/>
      <c r="N111" s="529"/>
      <c r="O111" s="529"/>
      <c r="P111" s="529"/>
      <c r="Q111" s="529"/>
      <c r="R111" s="529"/>
      <c r="S111" s="529"/>
      <c r="T111" s="529"/>
      <c r="U111" s="529"/>
      <c r="V111" s="529"/>
      <c r="W111" s="529"/>
      <c r="X111" s="529"/>
      <c r="Y111" s="529"/>
    </row>
    <row r="112" ht="12.75" customHeight="1">
      <c r="A112" s="149"/>
      <c r="B112" s="149"/>
      <c r="C112" s="149"/>
      <c r="D112" s="149"/>
      <c r="E112" s="149"/>
      <c r="F112" s="149"/>
      <c r="G112" s="149"/>
      <c r="H112" s="149"/>
      <c r="I112" s="149"/>
      <c r="J112" s="149"/>
      <c r="K112" s="149"/>
      <c r="L112" s="149"/>
      <c r="M112" s="529"/>
      <c r="N112" s="529"/>
      <c r="O112" s="529"/>
      <c r="P112" s="529"/>
      <c r="Q112" s="529"/>
      <c r="R112" s="529"/>
      <c r="S112" s="529"/>
      <c r="T112" s="529"/>
      <c r="U112" s="529"/>
      <c r="V112" s="529"/>
      <c r="W112" s="529"/>
      <c r="X112" s="529"/>
      <c r="Y112" s="529"/>
    </row>
    <row r="113" ht="12.75" customHeight="1">
      <c r="A113" s="149"/>
      <c r="B113" s="149"/>
      <c r="C113" s="149"/>
      <c r="D113" s="149"/>
      <c r="E113" s="149"/>
      <c r="F113" s="149"/>
      <c r="G113" s="149"/>
      <c r="H113" s="149"/>
      <c r="I113" s="149"/>
      <c r="J113" s="149"/>
      <c r="K113" s="149"/>
      <c r="L113" s="149"/>
      <c r="M113" s="529"/>
      <c r="N113" s="529"/>
      <c r="O113" s="529"/>
      <c r="P113" s="529"/>
      <c r="Q113" s="529"/>
      <c r="R113" s="529"/>
      <c r="S113" s="529"/>
      <c r="T113" s="529"/>
      <c r="U113" s="529"/>
      <c r="V113" s="529"/>
      <c r="W113" s="529"/>
      <c r="X113" s="529"/>
      <c r="Y113" s="529"/>
    </row>
    <row r="114" ht="12.75" customHeight="1">
      <c r="A114" s="149"/>
      <c r="B114" s="149"/>
      <c r="C114" s="149"/>
      <c r="D114" s="149"/>
      <c r="E114" s="149"/>
      <c r="F114" s="149"/>
      <c r="G114" s="149"/>
      <c r="H114" s="149"/>
      <c r="I114" s="149"/>
      <c r="J114" s="149"/>
      <c r="K114" s="149"/>
      <c r="L114" s="149"/>
      <c r="M114" s="529"/>
      <c r="N114" s="529"/>
      <c r="O114" s="529"/>
      <c r="P114" s="529"/>
      <c r="Q114" s="529"/>
      <c r="R114" s="529"/>
      <c r="S114" s="529"/>
      <c r="T114" s="529"/>
      <c r="U114" s="529"/>
      <c r="V114" s="529"/>
      <c r="W114" s="529"/>
      <c r="X114" s="529"/>
      <c r="Y114" s="529"/>
    </row>
    <row r="115" ht="12.75" customHeight="1">
      <c r="A115" s="149"/>
      <c r="B115" s="149"/>
      <c r="C115" s="149"/>
      <c r="D115" s="149"/>
      <c r="E115" s="149"/>
      <c r="F115" s="149"/>
      <c r="G115" s="149"/>
      <c r="H115" s="149"/>
      <c r="I115" s="149"/>
      <c r="J115" s="149"/>
      <c r="K115" s="149"/>
      <c r="L115" s="149"/>
      <c r="M115" s="529"/>
      <c r="N115" s="529"/>
      <c r="O115" s="529"/>
      <c r="P115" s="529"/>
      <c r="Q115" s="529"/>
      <c r="R115" s="529"/>
      <c r="S115" s="529"/>
      <c r="T115" s="529"/>
      <c r="U115" s="529"/>
      <c r="V115" s="529"/>
      <c r="W115" s="529"/>
      <c r="X115" s="529"/>
      <c r="Y115" s="529"/>
    </row>
    <row r="116" ht="12.75" customHeight="1">
      <c r="A116" s="149"/>
      <c r="B116" s="149"/>
      <c r="C116" s="149"/>
      <c r="D116" s="149"/>
      <c r="E116" s="149"/>
      <c r="F116" s="149"/>
      <c r="G116" s="149"/>
      <c r="H116" s="149"/>
      <c r="I116" s="149"/>
      <c r="J116" s="149"/>
      <c r="K116" s="149"/>
      <c r="L116" s="149"/>
      <c r="M116" s="529"/>
      <c r="N116" s="529"/>
      <c r="O116" s="529"/>
      <c r="P116" s="529"/>
      <c r="Q116" s="529"/>
      <c r="R116" s="529"/>
      <c r="S116" s="529"/>
      <c r="T116" s="529"/>
      <c r="U116" s="529"/>
      <c r="V116" s="529"/>
      <c r="W116" s="529"/>
      <c r="X116" s="529"/>
      <c r="Y116" s="529"/>
    </row>
    <row r="117" ht="12.75" customHeight="1">
      <c r="A117" s="149"/>
      <c r="B117" s="149"/>
      <c r="C117" s="149"/>
      <c r="D117" s="149"/>
      <c r="E117" s="149"/>
      <c r="F117" s="149"/>
      <c r="G117" s="149"/>
      <c r="H117" s="149"/>
      <c r="I117" s="149"/>
      <c r="J117" s="149"/>
      <c r="K117" s="149"/>
      <c r="L117" s="149"/>
      <c r="M117" s="529"/>
      <c r="N117" s="529"/>
      <c r="O117" s="529"/>
      <c r="P117" s="529"/>
      <c r="Q117" s="529"/>
      <c r="R117" s="529"/>
      <c r="S117" s="529"/>
      <c r="T117" s="529"/>
      <c r="U117" s="529"/>
      <c r="V117" s="529"/>
      <c r="W117" s="529"/>
      <c r="X117" s="529"/>
      <c r="Y117" s="529"/>
    </row>
    <row r="118" ht="12.75" customHeight="1">
      <c r="A118" s="149"/>
      <c r="B118" s="149"/>
      <c r="C118" s="149"/>
      <c r="D118" s="149"/>
      <c r="E118" s="149"/>
      <c r="F118" s="149"/>
      <c r="G118" s="149"/>
      <c r="H118" s="149"/>
      <c r="I118" s="149"/>
      <c r="J118" s="149"/>
      <c r="K118" s="149"/>
      <c r="L118" s="149"/>
      <c r="M118" s="529"/>
      <c r="N118" s="529"/>
      <c r="O118" s="529"/>
      <c r="P118" s="529"/>
      <c r="Q118" s="529"/>
      <c r="R118" s="529"/>
      <c r="S118" s="529"/>
      <c r="T118" s="529"/>
      <c r="U118" s="529"/>
      <c r="V118" s="529"/>
      <c r="W118" s="529"/>
      <c r="X118" s="529"/>
      <c r="Y118" s="529"/>
    </row>
    <row r="119" ht="12.75" customHeight="1">
      <c r="A119" s="149"/>
      <c r="B119" s="149"/>
      <c r="C119" s="149"/>
      <c r="D119" s="149"/>
      <c r="E119" s="149"/>
      <c r="F119" s="149"/>
      <c r="G119" s="149"/>
      <c r="H119" s="149"/>
      <c r="I119" s="149"/>
      <c r="J119" s="149"/>
      <c r="K119" s="149"/>
      <c r="L119" s="149"/>
      <c r="M119" s="529"/>
      <c r="N119" s="529"/>
      <c r="O119" s="529"/>
      <c r="P119" s="529"/>
      <c r="Q119" s="529"/>
      <c r="R119" s="529"/>
      <c r="S119" s="529"/>
      <c r="T119" s="529"/>
      <c r="U119" s="529"/>
      <c r="V119" s="529"/>
      <c r="W119" s="529"/>
      <c r="X119" s="529"/>
      <c r="Y119" s="529"/>
    </row>
    <row r="120" ht="12.75" customHeight="1">
      <c r="A120" s="149"/>
      <c r="B120" s="149"/>
      <c r="C120" s="149"/>
      <c r="D120" s="149"/>
      <c r="E120" s="149"/>
      <c r="F120" s="149"/>
      <c r="G120" s="149"/>
      <c r="H120" s="149"/>
      <c r="I120" s="149"/>
      <c r="J120" s="149"/>
      <c r="K120" s="149"/>
      <c r="L120" s="149"/>
      <c r="M120" s="529"/>
      <c r="N120" s="529"/>
      <c r="O120" s="529"/>
      <c r="P120" s="529"/>
      <c r="Q120" s="529"/>
      <c r="R120" s="529"/>
      <c r="S120" s="529"/>
      <c r="T120" s="529"/>
      <c r="U120" s="529"/>
      <c r="V120" s="529"/>
      <c r="W120" s="529"/>
      <c r="X120" s="529"/>
      <c r="Y120" s="529"/>
    </row>
    <row r="121" ht="12.75" customHeight="1">
      <c r="A121" s="149"/>
      <c r="B121" s="149"/>
      <c r="C121" s="149"/>
      <c r="D121" s="149"/>
      <c r="E121" s="149"/>
      <c r="F121" s="149"/>
      <c r="G121" s="149"/>
      <c r="H121" s="149"/>
      <c r="I121" s="149"/>
      <c r="J121" s="149"/>
      <c r="K121" s="149"/>
      <c r="L121" s="149"/>
      <c r="M121" s="529"/>
      <c r="N121" s="529"/>
      <c r="O121" s="529"/>
      <c r="P121" s="529"/>
      <c r="Q121" s="529"/>
      <c r="R121" s="529"/>
      <c r="S121" s="529"/>
      <c r="T121" s="529"/>
      <c r="U121" s="529"/>
      <c r="V121" s="529"/>
      <c r="W121" s="529"/>
      <c r="X121" s="529"/>
      <c r="Y121" s="529"/>
    </row>
    <row r="122" ht="12.75" customHeight="1">
      <c r="A122" s="149"/>
      <c r="B122" s="149"/>
      <c r="C122" s="149"/>
      <c r="D122" s="149"/>
      <c r="E122" s="149"/>
      <c r="F122" s="149"/>
      <c r="G122" s="149"/>
      <c r="H122" s="149"/>
      <c r="I122" s="149"/>
      <c r="J122" s="149"/>
      <c r="K122" s="149"/>
      <c r="L122" s="149"/>
      <c r="M122" s="529"/>
      <c r="N122" s="529"/>
      <c r="O122" s="529"/>
      <c r="P122" s="529"/>
      <c r="Q122" s="529"/>
      <c r="R122" s="529"/>
      <c r="S122" s="529"/>
      <c r="T122" s="529"/>
      <c r="U122" s="529"/>
      <c r="V122" s="529"/>
      <c r="W122" s="529"/>
      <c r="X122" s="529"/>
      <c r="Y122" s="529"/>
    </row>
    <row r="123" ht="12.75" customHeight="1">
      <c r="A123" s="149"/>
      <c r="B123" s="149"/>
      <c r="C123" s="149"/>
      <c r="D123" s="149"/>
      <c r="E123" s="149"/>
      <c r="F123" s="149"/>
      <c r="G123" s="149"/>
      <c r="H123" s="149"/>
      <c r="I123" s="149"/>
      <c r="J123" s="149"/>
      <c r="K123" s="149"/>
      <c r="L123" s="149"/>
      <c r="M123" s="529"/>
      <c r="N123" s="529"/>
      <c r="O123" s="529"/>
      <c r="P123" s="529"/>
      <c r="Q123" s="529"/>
      <c r="R123" s="529"/>
      <c r="S123" s="529"/>
      <c r="T123" s="529"/>
      <c r="U123" s="529"/>
      <c r="V123" s="529"/>
      <c r="W123" s="529"/>
      <c r="X123" s="529"/>
      <c r="Y123" s="529"/>
    </row>
    <row r="124" ht="12.75" customHeight="1">
      <c r="A124" s="149"/>
      <c r="B124" s="149"/>
      <c r="C124" s="149"/>
      <c r="D124" s="149"/>
      <c r="E124" s="149"/>
      <c r="F124" s="149"/>
      <c r="G124" s="149"/>
      <c r="H124" s="149"/>
      <c r="I124" s="149"/>
      <c r="J124" s="149"/>
      <c r="K124" s="149"/>
      <c r="L124" s="149"/>
      <c r="M124" s="529"/>
      <c r="N124" s="529"/>
      <c r="O124" s="529"/>
      <c r="P124" s="529"/>
      <c r="Q124" s="529"/>
      <c r="R124" s="529"/>
      <c r="S124" s="529"/>
      <c r="T124" s="529"/>
      <c r="U124" s="529"/>
      <c r="V124" s="529"/>
      <c r="W124" s="529"/>
      <c r="X124" s="529"/>
      <c r="Y124" s="529"/>
    </row>
    <row r="125" ht="12.75" customHeight="1">
      <c r="A125" s="149"/>
      <c r="B125" s="149"/>
      <c r="C125" s="149"/>
      <c r="D125" s="149"/>
      <c r="E125" s="149"/>
      <c r="F125" s="149"/>
      <c r="G125" s="149"/>
      <c r="H125" s="149"/>
      <c r="I125" s="149"/>
      <c r="J125" s="149"/>
      <c r="K125" s="149"/>
      <c r="L125" s="149"/>
      <c r="M125" s="529"/>
      <c r="N125" s="529"/>
      <c r="O125" s="529"/>
      <c r="P125" s="529"/>
      <c r="Q125" s="529"/>
      <c r="R125" s="529"/>
      <c r="S125" s="529"/>
      <c r="T125" s="529"/>
      <c r="U125" s="529"/>
      <c r="V125" s="529"/>
      <c r="W125" s="529"/>
      <c r="X125" s="529"/>
      <c r="Y125" s="529"/>
    </row>
    <row r="126" ht="12.75" customHeight="1">
      <c r="A126" s="149"/>
      <c r="B126" s="149"/>
      <c r="C126" s="149"/>
      <c r="D126" s="149"/>
      <c r="E126" s="149"/>
      <c r="F126" s="149"/>
      <c r="G126" s="149"/>
      <c r="H126" s="149"/>
      <c r="I126" s="149"/>
      <c r="J126" s="149"/>
      <c r="K126" s="149"/>
      <c r="L126" s="149"/>
      <c r="M126" s="529"/>
      <c r="N126" s="529"/>
      <c r="O126" s="529"/>
      <c r="P126" s="529"/>
      <c r="Q126" s="529"/>
      <c r="R126" s="529"/>
      <c r="S126" s="529"/>
      <c r="T126" s="529"/>
      <c r="U126" s="529"/>
      <c r="V126" s="529"/>
      <c r="W126" s="529"/>
      <c r="X126" s="529"/>
      <c r="Y126" s="529"/>
    </row>
    <row r="127" ht="12.75" customHeight="1">
      <c r="A127" s="149"/>
      <c r="B127" s="149"/>
      <c r="C127" s="149"/>
      <c r="D127" s="149"/>
      <c r="E127" s="149"/>
      <c r="F127" s="149"/>
      <c r="G127" s="149"/>
      <c r="H127" s="149"/>
      <c r="I127" s="149"/>
      <c r="J127" s="149"/>
      <c r="K127" s="149"/>
      <c r="L127" s="149"/>
      <c r="M127" s="529"/>
      <c r="N127" s="529"/>
      <c r="O127" s="529"/>
      <c r="P127" s="529"/>
      <c r="Q127" s="529"/>
      <c r="R127" s="529"/>
      <c r="S127" s="529"/>
      <c r="T127" s="529"/>
      <c r="U127" s="529"/>
      <c r="V127" s="529"/>
      <c r="W127" s="529"/>
      <c r="X127" s="529"/>
      <c r="Y127" s="529"/>
    </row>
    <row r="128" ht="12.75" customHeight="1">
      <c r="A128" s="149"/>
      <c r="B128" s="149"/>
      <c r="C128" s="149"/>
      <c r="D128" s="149"/>
      <c r="E128" s="149"/>
      <c r="F128" s="149"/>
      <c r="G128" s="149"/>
      <c r="H128" s="149"/>
      <c r="I128" s="149"/>
      <c r="J128" s="149"/>
      <c r="K128" s="149"/>
      <c r="L128" s="149"/>
      <c r="M128" s="529"/>
      <c r="N128" s="529"/>
      <c r="O128" s="529"/>
      <c r="P128" s="529"/>
      <c r="Q128" s="529"/>
      <c r="R128" s="529"/>
      <c r="S128" s="529"/>
      <c r="T128" s="529"/>
      <c r="U128" s="529"/>
      <c r="V128" s="529"/>
      <c r="W128" s="529"/>
      <c r="X128" s="529"/>
      <c r="Y128" s="529"/>
    </row>
    <row r="129" ht="12.75" customHeight="1">
      <c r="A129" s="149"/>
      <c r="B129" s="149"/>
      <c r="C129" s="149"/>
      <c r="D129" s="149"/>
      <c r="E129" s="149"/>
      <c r="F129" s="149"/>
      <c r="G129" s="149"/>
      <c r="H129" s="149"/>
      <c r="I129" s="149"/>
      <c r="J129" s="149"/>
      <c r="K129" s="149"/>
      <c r="L129" s="149"/>
      <c r="M129" s="529"/>
      <c r="N129" s="529"/>
      <c r="O129" s="529"/>
      <c r="P129" s="529"/>
      <c r="Q129" s="529"/>
      <c r="R129" s="529"/>
      <c r="S129" s="529"/>
      <c r="T129" s="529"/>
      <c r="U129" s="529"/>
      <c r="V129" s="529"/>
      <c r="W129" s="529"/>
      <c r="X129" s="529"/>
      <c r="Y129" s="529"/>
    </row>
    <row r="130" ht="12.75" customHeight="1">
      <c r="A130" s="149"/>
      <c r="B130" s="149"/>
      <c r="C130" s="149"/>
      <c r="D130" s="149"/>
      <c r="E130" s="149"/>
      <c r="F130" s="149"/>
      <c r="G130" s="149"/>
      <c r="H130" s="149"/>
      <c r="I130" s="149"/>
      <c r="J130" s="149"/>
      <c r="K130" s="149"/>
      <c r="L130" s="149"/>
      <c r="M130" s="529"/>
      <c r="N130" s="529"/>
      <c r="O130" s="529"/>
      <c r="P130" s="529"/>
      <c r="Q130" s="529"/>
      <c r="R130" s="529"/>
      <c r="S130" s="529"/>
      <c r="T130" s="529"/>
      <c r="U130" s="529"/>
      <c r="V130" s="529"/>
      <c r="W130" s="529"/>
      <c r="X130" s="529"/>
      <c r="Y130" s="529"/>
    </row>
    <row r="131" ht="12.75" customHeight="1">
      <c r="A131" s="149"/>
      <c r="B131" s="149"/>
      <c r="C131" s="149"/>
      <c r="D131" s="149"/>
      <c r="E131" s="149"/>
      <c r="F131" s="149"/>
      <c r="G131" s="149"/>
      <c r="H131" s="149"/>
      <c r="I131" s="149"/>
      <c r="J131" s="149"/>
      <c r="K131" s="149"/>
      <c r="L131" s="149"/>
      <c r="M131" s="529"/>
      <c r="N131" s="529"/>
      <c r="O131" s="529"/>
      <c r="P131" s="529"/>
      <c r="Q131" s="529"/>
      <c r="R131" s="529"/>
      <c r="S131" s="529"/>
      <c r="T131" s="529"/>
      <c r="U131" s="529"/>
      <c r="V131" s="529"/>
      <c r="W131" s="529"/>
      <c r="X131" s="529"/>
      <c r="Y131" s="529"/>
    </row>
    <row r="132" ht="12.75" customHeight="1">
      <c r="A132" s="149"/>
      <c r="B132" s="149"/>
      <c r="C132" s="149"/>
      <c r="D132" s="149"/>
      <c r="E132" s="149"/>
      <c r="F132" s="149"/>
      <c r="G132" s="149"/>
      <c r="H132" s="149"/>
      <c r="I132" s="149"/>
      <c r="J132" s="149"/>
      <c r="K132" s="149"/>
      <c r="L132" s="149"/>
      <c r="M132" s="529"/>
      <c r="N132" s="529"/>
      <c r="O132" s="529"/>
      <c r="P132" s="529"/>
      <c r="Q132" s="529"/>
      <c r="R132" s="529"/>
      <c r="S132" s="529"/>
      <c r="T132" s="529"/>
      <c r="U132" s="529"/>
      <c r="V132" s="529"/>
      <c r="W132" s="529"/>
      <c r="X132" s="529"/>
      <c r="Y132" s="529"/>
    </row>
    <row r="133" ht="12.75" customHeight="1">
      <c r="A133" s="149"/>
      <c r="B133" s="149"/>
      <c r="C133" s="149"/>
      <c r="D133" s="149"/>
      <c r="E133" s="149"/>
      <c r="F133" s="149"/>
      <c r="G133" s="149"/>
      <c r="H133" s="149"/>
      <c r="I133" s="149"/>
      <c r="J133" s="149"/>
      <c r="K133" s="149"/>
      <c r="L133" s="149"/>
      <c r="M133" s="529"/>
      <c r="N133" s="529"/>
      <c r="O133" s="529"/>
      <c r="P133" s="529"/>
      <c r="Q133" s="529"/>
      <c r="R133" s="529"/>
      <c r="S133" s="529"/>
      <c r="T133" s="529"/>
      <c r="U133" s="529"/>
      <c r="V133" s="529"/>
      <c r="W133" s="529"/>
      <c r="X133" s="529"/>
      <c r="Y133" s="529"/>
    </row>
    <row r="134" ht="12.75" customHeight="1">
      <c r="A134" s="149"/>
      <c r="B134" s="149"/>
      <c r="C134" s="149"/>
      <c r="D134" s="149"/>
      <c r="E134" s="149"/>
      <c r="F134" s="149"/>
      <c r="G134" s="149"/>
      <c r="H134" s="149"/>
      <c r="I134" s="149"/>
      <c r="J134" s="149"/>
      <c r="K134" s="149"/>
      <c r="L134" s="149"/>
      <c r="M134" s="529"/>
      <c r="N134" s="529"/>
      <c r="O134" s="529"/>
      <c r="P134" s="529"/>
      <c r="Q134" s="529"/>
      <c r="R134" s="529"/>
      <c r="S134" s="529"/>
      <c r="T134" s="529"/>
      <c r="U134" s="529"/>
      <c r="V134" s="529"/>
      <c r="W134" s="529"/>
      <c r="X134" s="529"/>
      <c r="Y134" s="529"/>
    </row>
    <row r="135" ht="12.75" customHeight="1">
      <c r="A135" s="149"/>
      <c r="B135" s="149"/>
      <c r="C135" s="149"/>
      <c r="D135" s="149"/>
      <c r="E135" s="149"/>
      <c r="F135" s="149"/>
      <c r="G135" s="149"/>
      <c r="H135" s="149"/>
      <c r="I135" s="149"/>
      <c r="J135" s="149"/>
      <c r="K135" s="149"/>
      <c r="L135" s="149"/>
      <c r="M135" s="529"/>
      <c r="N135" s="529"/>
      <c r="O135" s="529"/>
      <c r="P135" s="529"/>
      <c r="Q135" s="529"/>
      <c r="R135" s="529"/>
      <c r="S135" s="529"/>
      <c r="T135" s="529"/>
      <c r="U135" s="529"/>
      <c r="V135" s="529"/>
      <c r="W135" s="529"/>
      <c r="X135" s="529"/>
      <c r="Y135" s="529"/>
    </row>
    <row r="136" ht="12.75" customHeight="1">
      <c r="A136" s="149"/>
      <c r="B136" s="149"/>
      <c r="C136" s="149"/>
      <c r="D136" s="149"/>
      <c r="E136" s="149"/>
      <c r="F136" s="149"/>
      <c r="G136" s="149"/>
      <c r="H136" s="149"/>
      <c r="I136" s="149"/>
      <c r="J136" s="149"/>
      <c r="K136" s="149"/>
      <c r="L136" s="149"/>
      <c r="M136" s="529"/>
      <c r="N136" s="529"/>
      <c r="O136" s="529"/>
      <c r="P136" s="529"/>
      <c r="Q136" s="529"/>
      <c r="R136" s="529"/>
      <c r="S136" s="529"/>
      <c r="T136" s="529"/>
      <c r="U136" s="529"/>
      <c r="V136" s="529"/>
      <c r="W136" s="529"/>
      <c r="X136" s="529"/>
      <c r="Y136" s="529"/>
    </row>
    <row r="137" ht="12.75" customHeight="1">
      <c r="A137" s="149"/>
      <c r="B137" s="149"/>
      <c r="C137" s="149"/>
      <c r="D137" s="149"/>
      <c r="E137" s="149"/>
      <c r="F137" s="149"/>
      <c r="G137" s="149"/>
      <c r="H137" s="149"/>
      <c r="I137" s="149"/>
      <c r="J137" s="149"/>
      <c r="K137" s="149"/>
      <c r="L137" s="149"/>
      <c r="M137" s="529"/>
      <c r="N137" s="529"/>
      <c r="O137" s="529"/>
      <c r="P137" s="529"/>
      <c r="Q137" s="529"/>
      <c r="R137" s="529"/>
      <c r="S137" s="529"/>
      <c r="T137" s="529"/>
      <c r="U137" s="529"/>
      <c r="V137" s="529"/>
      <c r="W137" s="529"/>
      <c r="X137" s="529"/>
      <c r="Y137" s="529"/>
    </row>
    <row r="138" ht="12.75" customHeight="1">
      <c r="A138" s="149"/>
      <c r="B138" s="149"/>
      <c r="C138" s="149"/>
      <c r="D138" s="149"/>
      <c r="E138" s="149"/>
      <c r="F138" s="149"/>
      <c r="G138" s="149"/>
      <c r="H138" s="149"/>
      <c r="I138" s="149"/>
      <c r="J138" s="149"/>
      <c r="K138" s="149"/>
      <c r="L138" s="149"/>
      <c r="M138" s="529"/>
      <c r="N138" s="529"/>
      <c r="O138" s="529"/>
      <c r="P138" s="529"/>
      <c r="Q138" s="529"/>
      <c r="R138" s="529"/>
      <c r="S138" s="529"/>
      <c r="T138" s="529"/>
      <c r="U138" s="529"/>
      <c r="V138" s="529"/>
      <c r="W138" s="529"/>
      <c r="X138" s="529"/>
      <c r="Y138" s="529"/>
    </row>
    <row r="139" ht="12.75" customHeight="1">
      <c r="A139" s="149"/>
      <c r="B139" s="149"/>
      <c r="C139" s="149"/>
      <c r="D139" s="149"/>
      <c r="E139" s="149"/>
      <c r="F139" s="149"/>
      <c r="G139" s="149"/>
      <c r="H139" s="149"/>
      <c r="I139" s="149"/>
      <c r="J139" s="149"/>
      <c r="K139" s="149"/>
      <c r="L139" s="149"/>
      <c r="M139" s="529"/>
      <c r="N139" s="529"/>
      <c r="O139" s="529"/>
      <c r="P139" s="529"/>
      <c r="Q139" s="529"/>
      <c r="R139" s="529"/>
      <c r="S139" s="529"/>
      <c r="T139" s="529"/>
      <c r="U139" s="529"/>
      <c r="V139" s="529"/>
      <c r="W139" s="529"/>
      <c r="X139" s="529"/>
      <c r="Y139" s="529"/>
    </row>
    <row r="140" ht="12.75" customHeight="1">
      <c r="A140" s="149"/>
      <c r="B140" s="149"/>
      <c r="C140" s="149"/>
      <c r="D140" s="149"/>
      <c r="E140" s="149"/>
      <c r="F140" s="149"/>
      <c r="G140" s="149"/>
      <c r="H140" s="149"/>
      <c r="I140" s="149"/>
      <c r="J140" s="149"/>
      <c r="K140" s="149"/>
      <c r="L140" s="149"/>
      <c r="M140" s="529"/>
      <c r="N140" s="529"/>
      <c r="O140" s="529"/>
      <c r="P140" s="529"/>
      <c r="Q140" s="529"/>
      <c r="R140" s="529"/>
      <c r="S140" s="529"/>
      <c r="T140" s="529"/>
      <c r="U140" s="529"/>
      <c r="V140" s="529"/>
      <c r="W140" s="529"/>
      <c r="X140" s="529"/>
      <c r="Y140" s="529"/>
    </row>
    <row r="141" ht="12.75" customHeight="1">
      <c r="A141" s="149"/>
      <c r="B141" s="149"/>
      <c r="C141" s="149"/>
      <c r="D141" s="149"/>
      <c r="E141" s="149"/>
      <c r="F141" s="149"/>
      <c r="G141" s="149"/>
      <c r="H141" s="149"/>
      <c r="I141" s="149"/>
      <c r="J141" s="149"/>
      <c r="K141" s="149"/>
      <c r="L141" s="149"/>
      <c r="M141" s="529"/>
      <c r="N141" s="529"/>
      <c r="O141" s="529"/>
      <c r="P141" s="529"/>
      <c r="Q141" s="529"/>
      <c r="R141" s="529"/>
      <c r="S141" s="529"/>
      <c r="T141" s="529"/>
      <c r="U141" s="529"/>
      <c r="V141" s="529"/>
      <c r="W141" s="529"/>
      <c r="X141" s="529"/>
      <c r="Y141" s="529"/>
    </row>
    <row r="142" ht="12.75" customHeight="1">
      <c r="A142" s="149"/>
      <c r="B142" s="149"/>
      <c r="C142" s="149"/>
      <c r="D142" s="149"/>
      <c r="E142" s="149"/>
      <c r="F142" s="149"/>
      <c r="G142" s="149"/>
      <c r="H142" s="149"/>
      <c r="I142" s="149"/>
      <c r="J142" s="149"/>
      <c r="K142" s="149"/>
      <c r="L142" s="149"/>
      <c r="M142" s="529"/>
      <c r="N142" s="529"/>
      <c r="O142" s="529"/>
      <c r="P142" s="529"/>
      <c r="Q142" s="529"/>
      <c r="R142" s="529"/>
      <c r="S142" s="529"/>
      <c r="T142" s="529"/>
      <c r="U142" s="529"/>
      <c r="V142" s="529"/>
      <c r="W142" s="529"/>
      <c r="X142" s="529"/>
      <c r="Y142" s="529"/>
    </row>
    <row r="143" ht="12.75" customHeight="1">
      <c r="A143" s="149"/>
      <c r="B143" s="149"/>
      <c r="C143" s="149"/>
      <c r="D143" s="149"/>
      <c r="E143" s="149"/>
      <c r="F143" s="149"/>
      <c r="G143" s="149"/>
      <c r="H143" s="149"/>
      <c r="I143" s="149"/>
      <c r="J143" s="149"/>
      <c r="K143" s="149"/>
      <c r="L143" s="149"/>
      <c r="M143" s="529"/>
      <c r="N143" s="529"/>
      <c r="O143" s="529"/>
      <c r="P143" s="529"/>
      <c r="Q143" s="529"/>
      <c r="R143" s="529"/>
      <c r="S143" s="529"/>
      <c r="T143" s="529"/>
      <c r="U143" s="529"/>
      <c r="V143" s="529"/>
      <c r="W143" s="529"/>
      <c r="X143" s="529"/>
      <c r="Y143" s="529"/>
    </row>
    <row r="144" ht="12.75" customHeight="1">
      <c r="A144" s="149"/>
      <c r="B144" s="149"/>
      <c r="C144" s="149"/>
      <c r="D144" s="149"/>
      <c r="E144" s="149"/>
      <c r="F144" s="149"/>
      <c r="G144" s="149"/>
      <c r="H144" s="149"/>
      <c r="I144" s="149"/>
      <c r="J144" s="149"/>
      <c r="K144" s="149"/>
      <c r="L144" s="149"/>
      <c r="M144" s="529"/>
      <c r="N144" s="529"/>
      <c r="O144" s="529"/>
      <c r="P144" s="529"/>
      <c r="Q144" s="529"/>
      <c r="R144" s="529"/>
      <c r="S144" s="529"/>
      <c r="T144" s="529"/>
      <c r="U144" s="529"/>
      <c r="V144" s="529"/>
      <c r="W144" s="529"/>
      <c r="X144" s="529"/>
      <c r="Y144" s="529"/>
    </row>
    <row r="145" ht="12.75" customHeight="1">
      <c r="A145" s="149"/>
      <c r="B145" s="149"/>
      <c r="C145" s="149"/>
      <c r="D145" s="149"/>
      <c r="E145" s="149"/>
      <c r="F145" s="149"/>
      <c r="G145" s="149"/>
      <c r="H145" s="149"/>
      <c r="I145" s="149"/>
      <c r="J145" s="149"/>
      <c r="K145" s="149"/>
      <c r="L145" s="149"/>
      <c r="M145" s="529"/>
      <c r="N145" s="529"/>
      <c r="O145" s="529"/>
      <c r="P145" s="529"/>
      <c r="Q145" s="529"/>
      <c r="R145" s="529"/>
      <c r="S145" s="529"/>
      <c r="T145" s="529"/>
      <c r="U145" s="529"/>
      <c r="V145" s="529"/>
      <c r="W145" s="529"/>
      <c r="X145" s="529"/>
      <c r="Y145" s="529"/>
    </row>
    <row r="146" ht="12.75" customHeight="1">
      <c r="A146" s="149"/>
      <c r="B146" s="149"/>
      <c r="C146" s="149"/>
      <c r="D146" s="149"/>
      <c r="E146" s="149"/>
      <c r="F146" s="149"/>
      <c r="G146" s="149"/>
      <c r="H146" s="149"/>
      <c r="I146" s="149"/>
      <c r="J146" s="149"/>
      <c r="K146" s="149"/>
      <c r="L146" s="149"/>
      <c r="M146" s="529"/>
      <c r="N146" s="529"/>
      <c r="O146" s="529"/>
      <c r="P146" s="529"/>
      <c r="Q146" s="529"/>
      <c r="R146" s="529"/>
      <c r="S146" s="529"/>
      <c r="T146" s="529"/>
      <c r="U146" s="529"/>
      <c r="V146" s="529"/>
      <c r="W146" s="529"/>
      <c r="X146" s="529"/>
      <c r="Y146" s="529"/>
    </row>
    <row r="147" ht="12.75" customHeight="1">
      <c r="A147" s="149"/>
      <c r="B147" s="149"/>
      <c r="C147" s="149"/>
      <c r="D147" s="149"/>
      <c r="E147" s="149"/>
      <c r="F147" s="149"/>
      <c r="G147" s="149"/>
      <c r="H147" s="149"/>
      <c r="I147" s="149"/>
      <c r="J147" s="149"/>
      <c r="K147" s="149"/>
      <c r="L147" s="149"/>
      <c r="M147" s="529"/>
      <c r="N147" s="529"/>
      <c r="O147" s="529"/>
      <c r="P147" s="529"/>
      <c r="Q147" s="529"/>
      <c r="R147" s="529"/>
      <c r="S147" s="529"/>
      <c r="T147" s="529"/>
      <c r="U147" s="529"/>
      <c r="V147" s="529"/>
      <c r="W147" s="529"/>
      <c r="X147" s="529"/>
      <c r="Y147" s="529"/>
    </row>
    <row r="148" ht="12.75" customHeight="1">
      <c r="A148" s="149"/>
      <c r="B148" s="149"/>
      <c r="C148" s="149"/>
      <c r="D148" s="149"/>
      <c r="E148" s="149"/>
      <c r="F148" s="149"/>
      <c r="G148" s="149"/>
      <c r="H148" s="149"/>
      <c r="I148" s="149"/>
      <c r="J148" s="149"/>
      <c r="K148" s="149"/>
      <c r="L148" s="149"/>
      <c r="M148" s="529"/>
      <c r="N148" s="529"/>
      <c r="O148" s="529"/>
      <c r="P148" s="529"/>
      <c r="Q148" s="529"/>
      <c r="R148" s="529"/>
      <c r="S148" s="529"/>
      <c r="T148" s="529"/>
      <c r="U148" s="529"/>
      <c r="V148" s="529"/>
      <c r="W148" s="529"/>
      <c r="X148" s="529"/>
      <c r="Y148" s="529"/>
    </row>
    <row r="149" ht="12.75" customHeight="1">
      <c r="A149" s="149"/>
      <c r="B149" s="149"/>
      <c r="C149" s="149"/>
      <c r="D149" s="149"/>
      <c r="E149" s="149"/>
      <c r="F149" s="149"/>
      <c r="G149" s="149"/>
      <c r="H149" s="149"/>
      <c r="I149" s="149"/>
      <c r="J149" s="149"/>
      <c r="K149" s="149"/>
      <c r="L149" s="149"/>
      <c r="M149" s="529"/>
      <c r="N149" s="529"/>
      <c r="O149" s="529"/>
      <c r="P149" s="529"/>
      <c r="Q149" s="529"/>
      <c r="R149" s="529"/>
      <c r="S149" s="529"/>
      <c r="T149" s="529"/>
      <c r="U149" s="529"/>
      <c r="V149" s="529"/>
      <c r="W149" s="529"/>
      <c r="X149" s="529"/>
      <c r="Y149" s="529"/>
    </row>
    <row r="150" ht="12.75" customHeight="1">
      <c r="A150" s="149"/>
      <c r="B150" s="149"/>
      <c r="C150" s="149"/>
      <c r="D150" s="149"/>
      <c r="E150" s="149"/>
      <c r="F150" s="149"/>
      <c r="G150" s="149"/>
      <c r="H150" s="149"/>
      <c r="I150" s="149"/>
      <c r="J150" s="149"/>
      <c r="K150" s="149"/>
      <c r="L150" s="149"/>
      <c r="M150" s="529"/>
      <c r="N150" s="529"/>
      <c r="O150" s="529"/>
      <c r="P150" s="529"/>
      <c r="Q150" s="529"/>
      <c r="R150" s="529"/>
      <c r="S150" s="529"/>
      <c r="T150" s="529"/>
      <c r="U150" s="529"/>
      <c r="V150" s="529"/>
      <c r="W150" s="529"/>
      <c r="X150" s="529"/>
      <c r="Y150" s="529"/>
    </row>
    <row r="151" ht="12.75" customHeight="1">
      <c r="A151" s="149"/>
      <c r="B151" s="149"/>
      <c r="C151" s="149"/>
      <c r="D151" s="149"/>
      <c r="E151" s="149"/>
      <c r="F151" s="149"/>
      <c r="G151" s="149"/>
      <c r="H151" s="149"/>
      <c r="I151" s="149"/>
      <c r="J151" s="149"/>
      <c r="K151" s="149"/>
      <c r="L151" s="149"/>
      <c r="M151" s="529"/>
      <c r="N151" s="529"/>
      <c r="O151" s="529"/>
      <c r="P151" s="529"/>
      <c r="Q151" s="529"/>
      <c r="R151" s="529"/>
      <c r="S151" s="529"/>
      <c r="T151" s="529"/>
      <c r="U151" s="529"/>
      <c r="V151" s="529"/>
      <c r="W151" s="529"/>
      <c r="X151" s="529"/>
      <c r="Y151" s="529"/>
    </row>
    <row r="152" ht="12.75" customHeight="1">
      <c r="A152" s="149"/>
      <c r="B152" s="149"/>
      <c r="C152" s="149"/>
      <c r="D152" s="149"/>
      <c r="E152" s="149"/>
      <c r="F152" s="149"/>
      <c r="G152" s="149"/>
      <c r="H152" s="149"/>
      <c r="I152" s="149"/>
      <c r="J152" s="149"/>
      <c r="K152" s="149"/>
      <c r="L152" s="149"/>
      <c r="M152" s="529"/>
      <c r="N152" s="529"/>
      <c r="O152" s="529"/>
      <c r="P152" s="529"/>
      <c r="Q152" s="529"/>
      <c r="R152" s="529"/>
      <c r="S152" s="529"/>
      <c r="T152" s="529"/>
      <c r="U152" s="529"/>
      <c r="V152" s="529"/>
      <c r="W152" s="529"/>
      <c r="X152" s="529"/>
      <c r="Y152" s="529"/>
    </row>
    <row r="153" ht="12.75" customHeight="1">
      <c r="A153" s="149"/>
      <c r="B153" s="149"/>
      <c r="C153" s="149"/>
      <c r="D153" s="149"/>
      <c r="E153" s="149"/>
      <c r="F153" s="149"/>
      <c r="G153" s="149"/>
      <c r="H153" s="149"/>
      <c r="I153" s="149"/>
      <c r="J153" s="149"/>
      <c r="K153" s="149"/>
      <c r="L153" s="149"/>
      <c r="M153" s="529"/>
      <c r="N153" s="529"/>
      <c r="O153" s="529"/>
      <c r="P153" s="529"/>
      <c r="Q153" s="529"/>
      <c r="R153" s="529"/>
      <c r="S153" s="529"/>
      <c r="T153" s="529"/>
      <c r="U153" s="529"/>
      <c r="V153" s="529"/>
      <c r="W153" s="529"/>
      <c r="X153" s="529"/>
      <c r="Y153" s="529"/>
    </row>
    <row r="154" ht="12.75" customHeight="1">
      <c r="A154" s="149"/>
      <c r="B154" s="149"/>
      <c r="C154" s="149"/>
      <c r="D154" s="149"/>
      <c r="E154" s="149"/>
      <c r="F154" s="149"/>
      <c r="G154" s="149"/>
      <c r="H154" s="149"/>
      <c r="I154" s="149"/>
      <c r="J154" s="149"/>
      <c r="K154" s="149"/>
      <c r="L154" s="149"/>
      <c r="M154" s="529"/>
      <c r="N154" s="529"/>
      <c r="O154" s="529"/>
      <c r="P154" s="529"/>
      <c r="Q154" s="529"/>
      <c r="R154" s="529"/>
      <c r="S154" s="529"/>
      <c r="T154" s="529"/>
      <c r="U154" s="529"/>
      <c r="V154" s="529"/>
      <c r="W154" s="529"/>
      <c r="X154" s="529"/>
      <c r="Y154" s="529"/>
    </row>
    <row r="155" ht="12.75" customHeight="1">
      <c r="A155" s="149"/>
      <c r="B155" s="149"/>
      <c r="C155" s="149"/>
      <c r="D155" s="149"/>
      <c r="E155" s="149"/>
      <c r="F155" s="149"/>
      <c r="G155" s="149"/>
      <c r="H155" s="149"/>
      <c r="I155" s="149"/>
      <c r="J155" s="149"/>
      <c r="K155" s="149"/>
      <c r="L155" s="149"/>
      <c r="M155" s="529"/>
      <c r="N155" s="529"/>
      <c r="O155" s="529"/>
      <c r="P155" s="529"/>
      <c r="Q155" s="529"/>
      <c r="R155" s="529"/>
      <c r="S155" s="529"/>
      <c r="T155" s="529"/>
      <c r="U155" s="529"/>
      <c r="V155" s="529"/>
      <c r="W155" s="529"/>
      <c r="X155" s="529"/>
      <c r="Y155" s="529"/>
    </row>
    <row r="156" ht="12.75" customHeight="1">
      <c r="A156" s="149"/>
      <c r="B156" s="149"/>
      <c r="C156" s="149"/>
      <c r="D156" s="149"/>
      <c r="E156" s="149"/>
      <c r="F156" s="149"/>
      <c r="G156" s="149"/>
      <c r="H156" s="149"/>
      <c r="I156" s="149"/>
      <c r="J156" s="149"/>
      <c r="K156" s="149"/>
      <c r="L156" s="149"/>
      <c r="M156" s="529"/>
      <c r="N156" s="529"/>
      <c r="O156" s="529"/>
      <c r="P156" s="529"/>
      <c r="Q156" s="529"/>
      <c r="R156" s="529"/>
      <c r="S156" s="529"/>
      <c r="T156" s="529"/>
      <c r="U156" s="529"/>
      <c r="V156" s="529"/>
      <c r="W156" s="529"/>
      <c r="X156" s="529"/>
      <c r="Y156" s="529"/>
    </row>
    <row r="157" ht="12.75" customHeight="1">
      <c r="A157" s="149"/>
      <c r="B157" s="149"/>
      <c r="C157" s="149"/>
      <c r="D157" s="149"/>
      <c r="E157" s="149"/>
      <c r="F157" s="149"/>
      <c r="G157" s="149"/>
      <c r="H157" s="149"/>
      <c r="I157" s="149"/>
      <c r="J157" s="149"/>
      <c r="K157" s="149"/>
      <c r="L157" s="149"/>
      <c r="M157" s="529"/>
      <c r="N157" s="529"/>
      <c r="O157" s="529"/>
      <c r="P157" s="529"/>
      <c r="Q157" s="529"/>
      <c r="R157" s="529"/>
      <c r="S157" s="529"/>
      <c r="T157" s="529"/>
      <c r="U157" s="529"/>
      <c r="V157" s="529"/>
      <c r="W157" s="529"/>
      <c r="X157" s="529"/>
      <c r="Y157" s="529"/>
    </row>
    <row r="158" ht="12.75" customHeight="1">
      <c r="A158" s="149"/>
      <c r="B158" s="149"/>
      <c r="C158" s="149"/>
      <c r="D158" s="149"/>
      <c r="E158" s="149"/>
      <c r="F158" s="149"/>
      <c r="G158" s="149"/>
      <c r="H158" s="149"/>
      <c r="I158" s="149"/>
      <c r="J158" s="149"/>
      <c r="K158" s="149"/>
      <c r="L158" s="149"/>
      <c r="M158" s="529"/>
      <c r="N158" s="529"/>
      <c r="O158" s="529"/>
      <c r="P158" s="529"/>
      <c r="Q158" s="529"/>
      <c r="R158" s="529"/>
      <c r="S158" s="529"/>
      <c r="T158" s="529"/>
      <c r="U158" s="529"/>
      <c r="V158" s="529"/>
      <c r="W158" s="529"/>
      <c r="X158" s="529"/>
      <c r="Y158" s="529"/>
    </row>
    <row r="159" ht="12.75" customHeight="1">
      <c r="A159" s="149"/>
      <c r="B159" s="149"/>
      <c r="C159" s="149"/>
      <c r="D159" s="149"/>
      <c r="E159" s="149"/>
      <c r="F159" s="149"/>
      <c r="G159" s="149"/>
      <c r="H159" s="149"/>
      <c r="I159" s="149"/>
      <c r="J159" s="149"/>
      <c r="K159" s="149"/>
      <c r="L159" s="149"/>
      <c r="M159" s="529"/>
      <c r="N159" s="529"/>
      <c r="O159" s="529"/>
      <c r="P159" s="529"/>
      <c r="Q159" s="529"/>
      <c r="R159" s="529"/>
      <c r="S159" s="529"/>
      <c r="T159" s="529"/>
      <c r="U159" s="529"/>
      <c r="V159" s="529"/>
      <c r="W159" s="529"/>
      <c r="X159" s="529"/>
      <c r="Y159" s="529"/>
    </row>
    <row r="160" ht="12.75" customHeight="1">
      <c r="A160" s="149"/>
      <c r="B160" s="149"/>
      <c r="C160" s="149"/>
      <c r="D160" s="149"/>
      <c r="E160" s="149"/>
      <c r="F160" s="149"/>
      <c r="G160" s="149"/>
      <c r="H160" s="149"/>
      <c r="I160" s="149"/>
      <c r="J160" s="149"/>
      <c r="K160" s="149"/>
      <c r="L160" s="149"/>
      <c r="M160" s="529"/>
      <c r="N160" s="529"/>
      <c r="O160" s="529"/>
      <c r="P160" s="529"/>
      <c r="Q160" s="529"/>
      <c r="R160" s="529"/>
      <c r="S160" s="529"/>
      <c r="T160" s="529"/>
      <c r="U160" s="529"/>
      <c r="V160" s="529"/>
      <c r="W160" s="529"/>
      <c r="X160" s="529"/>
      <c r="Y160" s="529"/>
    </row>
    <row r="161" ht="12.75" customHeight="1">
      <c r="A161" s="149"/>
      <c r="B161" s="149"/>
      <c r="C161" s="149"/>
      <c r="D161" s="149"/>
      <c r="E161" s="149"/>
      <c r="F161" s="149"/>
      <c r="G161" s="149"/>
      <c r="H161" s="149"/>
      <c r="I161" s="149"/>
      <c r="J161" s="149"/>
      <c r="K161" s="149"/>
      <c r="L161" s="149"/>
      <c r="M161" s="529"/>
      <c r="N161" s="529"/>
      <c r="O161" s="529"/>
      <c r="P161" s="529"/>
      <c r="Q161" s="529"/>
      <c r="R161" s="529"/>
      <c r="S161" s="529"/>
      <c r="T161" s="529"/>
      <c r="U161" s="529"/>
      <c r="V161" s="529"/>
      <c r="W161" s="529"/>
      <c r="X161" s="529"/>
      <c r="Y161" s="529"/>
    </row>
    <row r="162" ht="12.75" customHeight="1">
      <c r="A162" s="149"/>
      <c r="B162" s="149"/>
      <c r="C162" s="149"/>
      <c r="D162" s="149"/>
      <c r="E162" s="149"/>
      <c r="F162" s="149"/>
      <c r="G162" s="149"/>
      <c r="H162" s="149"/>
      <c r="I162" s="149"/>
      <c r="J162" s="149"/>
      <c r="K162" s="149"/>
      <c r="L162" s="149"/>
      <c r="M162" s="529"/>
      <c r="N162" s="529"/>
      <c r="O162" s="529"/>
      <c r="P162" s="529"/>
      <c r="Q162" s="529"/>
      <c r="R162" s="529"/>
      <c r="S162" s="529"/>
      <c r="T162" s="529"/>
      <c r="U162" s="529"/>
      <c r="V162" s="529"/>
      <c r="W162" s="529"/>
      <c r="X162" s="529"/>
      <c r="Y162" s="529"/>
    </row>
    <row r="163" ht="12.75" customHeight="1">
      <c r="A163" s="149"/>
      <c r="B163" s="149"/>
      <c r="C163" s="149"/>
      <c r="D163" s="149"/>
      <c r="E163" s="149"/>
      <c r="F163" s="149"/>
      <c r="G163" s="149"/>
      <c r="H163" s="149"/>
      <c r="I163" s="149"/>
      <c r="J163" s="149"/>
      <c r="K163" s="149"/>
      <c r="L163" s="149"/>
      <c r="M163" s="529"/>
      <c r="N163" s="529"/>
      <c r="O163" s="529"/>
      <c r="P163" s="529"/>
      <c r="Q163" s="529"/>
      <c r="R163" s="529"/>
      <c r="S163" s="529"/>
      <c r="T163" s="529"/>
      <c r="U163" s="529"/>
      <c r="V163" s="529"/>
      <c r="W163" s="529"/>
      <c r="X163" s="529"/>
      <c r="Y163" s="529"/>
    </row>
    <row r="164" ht="12.75" customHeight="1">
      <c r="A164" s="149"/>
      <c r="B164" s="149"/>
      <c r="C164" s="149"/>
      <c r="D164" s="149"/>
      <c r="E164" s="149"/>
      <c r="F164" s="149"/>
      <c r="G164" s="149"/>
      <c r="H164" s="149"/>
      <c r="I164" s="149"/>
      <c r="J164" s="149"/>
      <c r="K164" s="149"/>
      <c r="L164" s="149"/>
      <c r="M164" s="529"/>
      <c r="N164" s="529"/>
      <c r="O164" s="529"/>
      <c r="P164" s="529"/>
      <c r="Q164" s="529"/>
      <c r="R164" s="529"/>
      <c r="S164" s="529"/>
      <c r="T164" s="529"/>
      <c r="U164" s="529"/>
      <c r="V164" s="529"/>
      <c r="W164" s="529"/>
      <c r="X164" s="529"/>
      <c r="Y164" s="529"/>
    </row>
    <row r="165" ht="12.75" customHeight="1">
      <c r="A165" s="149"/>
      <c r="B165" s="149"/>
      <c r="C165" s="149"/>
      <c r="D165" s="149"/>
      <c r="E165" s="149"/>
      <c r="F165" s="149"/>
      <c r="G165" s="149"/>
      <c r="H165" s="149"/>
      <c r="I165" s="149"/>
      <c r="J165" s="149"/>
      <c r="K165" s="149"/>
      <c r="L165" s="149"/>
      <c r="M165" s="529"/>
      <c r="N165" s="529"/>
      <c r="O165" s="529"/>
      <c r="P165" s="529"/>
      <c r="Q165" s="529"/>
      <c r="R165" s="529"/>
      <c r="S165" s="529"/>
      <c r="T165" s="529"/>
      <c r="U165" s="529"/>
      <c r="V165" s="529"/>
      <c r="W165" s="529"/>
      <c r="X165" s="529"/>
      <c r="Y165" s="529"/>
    </row>
    <row r="166" ht="12.75" customHeight="1">
      <c r="A166" s="149"/>
      <c r="B166" s="149"/>
      <c r="C166" s="149"/>
      <c r="D166" s="149"/>
      <c r="E166" s="149"/>
      <c r="F166" s="149"/>
      <c r="G166" s="149"/>
      <c r="H166" s="149"/>
      <c r="I166" s="149"/>
      <c r="J166" s="149"/>
      <c r="K166" s="149"/>
      <c r="L166" s="149"/>
      <c r="M166" s="529"/>
      <c r="N166" s="529"/>
      <c r="O166" s="529"/>
      <c r="P166" s="529"/>
      <c r="Q166" s="529"/>
      <c r="R166" s="529"/>
      <c r="S166" s="529"/>
      <c r="T166" s="529"/>
      <c r="U166" s="529"/>
      <c r="V166" s="529"/>
      <c r="W166" s="529"/>
      <c r="X166" s="529"/>
      <c r="Y166" s="529"/>
    </row>
    <row r="167" ht="12.75" customHeight="1">
      <c r="A167" s="149"/>
      <c r="B167" s="149"/>
      <c r="C167" s="149"/>
      <c r="D167" s="149"/>
      <c r="E167" s="149"/>
      <c r="F167" s="149"/>
      <c r="G167" s="149"/>
      <c r="H167" s="149"/>
      <c r="I167" s="149"/>
      <c r="J167" s="149"/>
      <c r="K167" s="149"/>
      <c r="L167" s="149"/>
      <c r="M167" s="529"/>
      <c r="N167" s="529"/>
      <c r="O167" s="529"/>
      <c r="P167" s="529"/>
      <c r="Q167" s="529"/>
      <c r="R167" s="529"/>
      <c r="S167" s="529"/>
      <c r="T167" s="529"/>
      <c r="U167" s="529"/>
      <c r="V167" s="529"/>
      <c r="W167" s="529"/>
      <c r="X167" s="529"/>
      <c r="Y167" s="529"/>
    </row>
    <row r="168" ht="12.75" customHeight="1">
      <c r="A168" s="149"/>
      <c r="B168" s="149"/>
      <c r="C168" s="149"/>
      <c r="D168" s="149"/>
      <c r="E168" s="149"/>
      <c r="F168" s="149"/>
      <c r="G168" s="149"/>
      <c r="H168" s="149"/>
      <c r="I168" s="149"/>
      <c r="J168" s="149"/>
      <c r="K168" s="149"/>
      <c r="L168" s="149"/>
      <c r="M168" s="529"/>
      <c r="N168" s="529"/>
      <c r="O168" s="529"/>
      <c r="P168" s="529"/>
      <c r="Q168" s="529"/>
      <c r="R168" s="529"/>
      <c r="S168" s="529"/>
      <c r="T168" s="529"/>
      <c r="U168" s="529"/>
      <c r="V168" s="529"/>
      <c r="W168" s="529"/>
      <c r="X168" s="529"/>
      <c r="Y168" s="529"/>
    </row>
    <row r="169" ht="12.75" customHeight="1">
      <c r="A169" s="149"/>
      <c r="B169" s="149"/>
      <c r="C169" s="149"/>
      <c r="D169" s="149"/>
      <c r="E169" s="149"/>
      <c r="F169" s="149"/>
      <c r="G169" s="149"/>
      <c r="H169" s="149"/>
      <c r="I169" s="149"/>
      <c r="J169" s="149"/>
      <c r="K169" s="149"/>
      <c r="L169" s="149"/>
      <c r="M169" s="529"/>
      <c r="N169" s="529"/>
      <c r="O169" s="529"/>
      <c r="P169" s="529"/>
      <c r="Q169" s="529"/>
      <c r="R169" s="529"/>
      <c r="S169" s="529"/>
      <c r="T169" s="529"/>
      <c r="U169" s="529"/>
      <c r="V169" s="529"/>
      <c r="W169" s="529"/>
      <c r="X169" s="529"/>
      <c r="Y169" s="529"/>
    </row>
    <row r="170" ht="12.75" customHeight="1">
      <c r="A170" s="149"/>
      <c r="B170" s="149"/>
      <c r="C170" s="149"/>
      <c r="D170" s="149"/>
      <c r="E170" s="149"/>
      <c r="F170" s="149"/>
      <c r="G170" s="149"/>
      <c r="H170" s="149"/>
      <c r="I170" s="149"/>
      <c r="J170" s="149"/>
      <c r="K170" s="149"/>
      <c r="L170" s="149"/>
      <c r="M170" s="529"/>
      <c r="N170" s="529"/>
      <c r="O170" s="529"/>
      <c r="P170" s="529"/>
      <c r="Q170" s="529"/>
      <c r="R170" s="529"/>
      <c r="S170" s="529"/>
      <c r="T170" s="529"/>
      <c r="U170" s="529"/>
      <c r="V170" s="529"/>
      <c r="W170" s="529"/>
      <c r="X170" s="529"/>
      <c r="Y170" s="529"/>
    </row>
    <row r="171" ht="12.75" customHeight="1">
      <c r="A171" s="149"/>
      <c r="B171" s="149"/>
      <c r="C171" s="149"/>
      <c r="D171" s="149"/>
      <c r="E171" s="149"/>
      <c r="F171" s="149"/>
      <c r="G171" s="149"/>
      <c r="H171" s="149"/>
      <c r="I171" s="149"/>
      <c r="J171" s="149"/>
      <c r="K171" s="149"/>
      <c r="L171" s="149"/>
      <c r="M171" s="529"/>
      <c r="N171" s="529"/>
      <c r="O171" s="529"/>
      <c r="P171" s="529"/>
      <c r="Q171" s="529"/>
      <c r="R171" s="529"/>
      <c r="S171" s="529"/>
      <c r="T171" s="529"/>
      <c r="U171" s="529"/>
      <c r="V171" s="529"/>
      <c r="W171" s="529"/>
      <c r="X171" s="529"/>
      <c r="Y171" s="529"/>
    </row>
    <row r="172" ht="12.75" customHeight="1">
      <c r="A172" s="149"/>
      <c r="B172" s="149"/>
      <c r="C172" s="149"/>
      <c r="D172" s="149"/>
      <c r="E172" s="149"/>
      <c r="F172" s="149"/>
      <c r="G172" s="149"/>
      <c r="H172" s="149"/>
      <c r="I172" s="149"/>
      <c r="J172" s="149"/>
      <c r="K172" s="149"/>
      <c r="L172" s="149"/>
      <c r="M172" s="529"/>
      <c r="N172" s="529"/>
      <c r="O172" s="529"/>
      <c r="P172" s="529"/>
      <c r="Q172" s="529"/>
      <c r="R172" s="529"/>
      <c r="S172" s="529"/>
      <c r="T172" s="529"/>
      <c r="U172" s="529"/>
      <c r="V172" s="529"/>
      <c r="W172" s="529"/>
      <c r="X172" s="529"/>
      <c r="Y172" s="529"/>
    </row>
    <row r="173" ht="12.75" customHeight="1">
      <c r="A173" s="149"/>
      <c r="B173" s="149"/>
      <c r="C173" s="149"/>
      <c r="D173" s="149"/>
      <c r="E173" s="149"/>
      <c r="F173" s="149"/>
      <c r="G173" s="149"/>
      <c r="H173" s="149"/>
      <c r="I173" s="149"/>
      <c r="J173" s="149"/>
      <c r="K173" s="149"/>
      <c r="L173" s="149"/>
      <c r="M173" s="529"/>
      <c r="N173" s="529"/>
      <c r="O173" s="529"/>
      <c r="P173" s="529"/>
      <c r="Q173" s="529"/>
      <c r="R173" s="529"/>
      <c r="S173" s="529"/>
      <c r="T173" s="529"/>
      <c r="U173" s="529"/>
      <c r="V173" s="529"/>
      <c r="W173" s="529"/>
      <c r="X173" s="529"/>
      <c r="Y173" s="529"/>
    </row>
    <row r="174" ht="12.75" customHeight="1">
      <c r="A174" s="149"/>
      <c r="B174" s="149"/>
      <c r="C174" s="149"/>
      <c r="D174" s="149"/>
      <c r="E174" s="149"/>
      <c r="F174" s="149"/>
      <c r="G174" s="149"/>
      <c r="H174" s="149"/>
      <c r="I174" s="149"/>
      <c r="J174" s="149"/>
      <c r="K174" s="149"/>
      <c r="L174" s="149"/>
      <c r="M174" s="529"/>
      <c r="N174" s="529"/>
      <c r="O174" s="529"/>
      <c r="P174" s="529"/>
      <c r="Q174" s="529"/>
      <c r="R174" s="529"/>
      <c r="S174" s="529"/>
      <c r="T174" s="529"/>
      <c r="U174" s="529"/>
      <c r="V174" s="529"/>
      <c r="W174" s="529"/>
      <c r="X174" s="529"/>
      <c r="Y174" s="529"/>
    </row>
    <row r="175" ht="12.75" customHeight="1">
      <c r="A175" s="149"/>
      <c r="B175" s="149"/>
      <c r="C175" s="149"/>
      <c r="D175" s="149"/>
      <c r="E175" s="149"/>
      <c r="F175" s="149"/>
      <c r="G175" s="149"/>
      <c r="H175" s="149"/>
      <c r="I175" s="149"/>
      <c r="J175" s="149"/>
      <c r="K175" s="149"/>
      <c r="L175" s="149"/>
      <c r="M175" s="529"/>
      <c r="N175" s="529"/>
      <c r="O175" s="529"/>
      <c r="P175" s="529"/>
      <c r="Q175" s="529"/>
      <c r="R175" s="529"/>
      <c r="S175" s="529"/>
      <c r="T175" s="529"/>
      <c r="U175" s="529"/>
      <c r="V175" s="529"/>
      <c r="W175" s="529"/>
      <c r="X175" s="529"/>
      <c r="Y175" s="529"/>
    </row>
    <row r="176" ht="12.75" customHeight="1">
      <c r="A176" s="149"/>
      <c r="B176" s="149"/>
      <c r="C176" s="149"/>
      <c r="D176" s="149"/>
      <c r="E176" s="149"/>
      <c r="F176" s="149"/>
      <c r="G176" s="149"/>
      <c r="H176" s="149"/>
      <c r="I176" s="149"/>
      <c r="J176" s="149"/>
      <c r="K176" s="149"/>
      <c r="L176" s="149"/>
      <c r="M176" s="529"/>
      <c r="N176" s="529"/>
      <c r="O176" s="529"/>
      <c r="P176" s="529"/>
      <c r="Q176" s="529"/>
      <c r="R176" s="529"/>
      <c r="S176" s="529"/>
      <c r="T176" s="529"/>
      <c r="U176" s="529"/>
      <c r="V176" s="529"/>
      <c r="W176" s="529"/>
      <c r="X176" s="529"/>
      <c r="Y176" s="529"/>
    </row>
    <row r="177" ht="12.75" customHeight="1">
      <c r="A177" s="149"/>
      <c r="B177" s="149"/>
      <c r="C177" s="149"/>
      <c r="D177" s="149"/>
      <c r="E177" s="149"/>
      <c r="F177" s="149"/>
      <c r="G177" s="149"/>
      <c r="H177" s="149"/>
      <c r="I177" s="149"/>
      <c r="J177" s="149"/>
      <c r="K177" s="149"/>
      <c r="L177" s="149"/>
      <c r="M177" s="529"/>
      <c r="N177" s="529"/>
      <c r="O177" s="529"/>
      <c r="P177" s="529"/>
      <c r="Q177" s="529"/>
      <c r="R177" s="529"/>
      <c r="S177" s="529"/>
      <c r="T177" s="529"/>
      <c r="U177" s="529"/>
      <c r="V177" s="529"/>
      <c r="W177" s="529"/>
      <c r="X177" s="529"/>
      <c r="Y177" s="529"/>
    </row>
    <row r="178" ht="12.75" customHeight="1">
      <c r="A178" s="149"/>
      <c r="B178" s="149"/>
      <c r="C178" s="149"/>
      <c r="D178" s="149"/>
      <c r="E178" s="149"/>
      <c r="F178" s="149"/>
      <c r="G178" s="149"/>
      <c r="H178" s="149"/>
      <c r="I178" s="149"/>
      <c r="J178" s="149"/>
      <c r="K178" s="149"/>
      <c r="L178" s="149"/>
      <c r="M178" s="529"/>
      <c r="N178" s="529"/>
      <c r="O178" s="529"/>
      <c r="P178" s="529"/>
      <c r="Q178" s="529"/>
      <c r="R178" s="529"/>
      <c r="S178" s="529"/>
      <c r="T178" s="529"/>
      <c r="U178" s="529"/>
      <c r="V178" s="529"/>
      <c r="W178" s="529"/>
      <c r="X178" s="529"/>
      <c r="Y178" s="529"/>
    </row>
    <row r="179" ht="12.75" customHeight="1">
      <c r="A179" s="149"/>
      <c r="B179" s="149"/>
      <c r="C179" s="149"/>
      <c r="D179" s="149"/>
      <c r="E179" s="149"/>
      <c r="F179" s="149"/>
      <c r="G179" s="149"/>
      <c r="H179" s="149"/>
      <c r="I179" s="149"/>
      <c r="J179" s="149"/>
      <c r="K179" s="149"/>
      <c r="L179" s="149"/>
      <c r="M179" s="529"/>
      <c r="N179" s="529"/>
      <c r="O179" s="529"/>
      <c r="P179" s="529"/>
      <c r="Q179" s="529"/>
      <c r="R179" s="529"/>
      <c r="S179" s="529"/>
      <c r="T179" s="529"/>
      <c r="U179" s="529"/>
      <c r="V179" s="529"/>
      <c r="W179" s="529"/>
      <c r="X179" s="529"/>
      <c r="Y179" s="529"/>
    </row>
    <row r="180" ht="12.75" customHeight="1">
      <c r="A180" s="149"/>
      <c r="B180" s="149"/>
      <c r="C180" s="149"/>
      <c r="D180" s="149"/>
      <c r="E180" s="149"/>
      <c r="F180" s="149"/>
      <c r="G180" s="149"/>
      <c r="H180" s="149"/>
      <c r="I180" s="149"/>
      <c r="J180" s="149"/>
      <c r="K180" s="149"/>
      <c r="L180" s="149"/>
      <c r="M180" s="529"/>
      <c r="N180" s="529"/>
      <c r="O180" s="529"/>
      <c r="P180" s="529"/>
      <c r="Q180" s="529"/>
      <c r="R180" s="529"/>
      <c r="S180" s="529"/>
      <c r="T180" s="529"/>
      <c r="U180" s="529"/>
      <c r="V180" s="529"/>
      <c r="W180" s="529"/>
      <c r="X180" s="529"/>
      <c r="Y180" s="529"/>
    </row>
    <row r="181" ht="12.75" customHeight="1">
      <c r="A181" s="149"/>
      <c r="B181" s="149"/>
      <c r="C181" s="149"/>
      <c r="D181" s="149"/>
      <c r="E181" s="149"/>
      <c r="F181" s="149"/>
      <c r="G181" s="149"/>
      <c r="H181" s="149"/>
      <c r="I181" s="149"/>
      <c r="J181" s="149"/>
      <c r="K181" s="149"/>
      <c r="L181" s="149"/>
      <c r="M181" s="529"/>
      <c r="N181" s="529"/>
      <c r="O181" s="529"/>
      <c r="P181" s="529"/>
      <c r="Q181" s="529"/>
      <c r="R181" s="529"/>
      <c r="S181" s="529"/>
      <c r="T181" s="529"/>
      <c r="U181" s="529"/>
      <c r="V181" s="529"/>
      <c r="W181" s="529"/>
      <c r="X181" s="529"/>
      <c r="Y181" s="529"/>
    </row>
    <row r="182" ht="12.75" customHeight="1">
      <c r="A182" s="149"/>
      <c r="B182" s="149"/>
      <c r="C182" s="149"/>
      <c r="D182" s="149"/>
      <c r="E182" s="149"/>
      <c r="F182" s="149"/>
      <c r="G182" s="149"/>
      <c r="H182" s="149"/>
      <c r="I182" s="149"/>
      <c r="J182" s="149"/>
      <c r="K182" s="149"/>
      <c r="L182" s="149"/>
      <c r="M182" s="529"/>
      <c r="N182" s="529"/>
      <c r="O182" s="529"/>
      <c r="P182" s="529"/>
      <c r="Q182" s="529"/>
      <c r="R182" s="529"/>
      <c r="S182" s="529"/>
      <c r="T182" s="529"/>
      <c r="U182" s="529"/>
      <c r="V182" s="529"/>
      <c r="W182" s="529"/>
      <c r="X182" s="529"/>
      <c r="Y182" s="529"/>
    </row>
    <row r="183" ht="12.75" customHeight="1">
      <c r="A183" s="149"/>
      <c r="B183" s="149"/>
      <c r="C183" s="149"/>
      <c r="D183" s="149"/>
      <c r="E183" s="149"/>
      <c r="F183" s="149"/>
      <c r="G183" s="149"/>
      <c r="H183" s="149"/>
      <c r="I183" s="149"/>
      <c r="J183" s="149"/>
      <c r="K183" s="149"/>
      <c r="L183" s="149"/>
      <c r="M183" s="529"/>
      <c r="N183" s="529"/>
      <c r="O183" s="529"/>
      <c r="P183" s="529"/>
      <c r="Q183" s="529"/>
      <c r="R183" s="529"/>
      <c r="S183" s="529"/>
      <c r="T183" s="529"/>
      <c r="U183" s="529"/>
      <c r="V183" s="529"/>
      <c r="W183" s="529"/>
      <c r="X183" s="529"/>
      <c r="Y183" s="529"/>
    </row>
    <row r="184" ht="12.75" customHeight="1">
      <c r="A184" s="149"/>
      <c r="B184" s="149"/>
      <c r="C184" s="149"/>
      <c r="D184" s="149"/>
      <c r="E184" s="149"/>
      <c r="F184" s="149"/>
      <c r="G184" s="149"/>
      <c r="H184" s="149"/>
      <c r="I184" s="149"/>
      <c r="J184" s="149"/>
      <c r="K184" s="149"/>
      <c r="L184" s="149"/>
      <c r="M184" s="529"/>
      <c r="N184" s="529"/>
      <c r="O184" s="529"/>
      <c r="P184" s="529"/>
      <c r="Q184" s="529"/>
      <c r="R184" s="529"/>
      <c r="S184" s="529"/>
      <c r="T184" s="529"/>
      <c r="U184" s="529"/>
      <c r="V184" s="529"/>
      <c r="W184" s="529"/>
      <c r="X184" s="529"/>
      <c r="Y184" s="529"/>
    </row>
    <row r="185" ht="12.75" customHeight="1">
      <c r="A185" s="149"/>
      <c r="B185" s="149"/>
      <c r="C185" s="149"/>
      <c r="D185" s="149"/>
      <c r="E185" s="149"/>
      <c r="F185" s="149"/>
      <c r="G185" s="149"/>
      <c r="H185" s="149"/>
      <c r="I185" s="149"/>
      <c r="J185" s="149"/>
      <c r="K185" s="149"/>
      <c r="L185" s="149"/>
      <c r="M185" s="529"/>
      <c r="N185" s="529"/>
      <c r="O185" s="529"/>
      <c r="P185" s="529"/>
      <c r="Q185" s="529"/>
      <c r="R185" s="529"/>
      <c r="S185" s="529"/>
      <c r="T185" s="529"/>
      <c r="U185" s="529"/>
      <c r="V185" s="529"/>
      <c r="W185" s="529"/>
      <c r="X185" s="529"/>
      <c r="Y185" s="529"/>
    </row>
    <row r="186" ht="12.75" customHeight="1">
      <c r="A186" s="149"/>
      <c r="B186" s="149"/>
      <c r="C186" s="149"/>
      <c r="D186" s="149"/>
      <c r="E186" s="149"/>
      <c r="F186" s="149"/>
      <c r="G186" s="149"/>
      <c r="H186" s="149"/>
      <c r="I186" s="149"/>
      <c r="J186" s="149"/>
      <c r="K186" s="149"/>
      <c r="L186" s="149"/>
      <c r="M186" s="529"/>
      <c r="N186" s="529"/>
      <c r="O186" s="529"/>
      <c r="P186" s="529"/>
      <c r="Q186" s="529"/>
      <c r="R186" s="529"/>
      <c r="S186" s="529"/>
      <c r="T186" s="529"/>
      <c r="U186" s="529"/>
      <c r="V186" s="529"/>
      <c r="W186" s="529"/>
      <c r="X186" s="529"/>
      <c r="Y186" s="529"/>
    </row>
    <row r="187" ht="12.75" customHeight="1">
      <c r="A187" s="149"/>
      <c r="B187" s="149"/>
      <c r="C187" s="149"/>
      <c r="D187" s="149"/>
      <c r="E187" s="149"/>
      <c r="F187" s="149"/>
      <c r="G187" s="149"/>
      <c r="H187" s="149"/>
      <c r="I187" s="149"/>
      <c r="J187" s="149"/>
      <c r="K187" s="149"/>
      <c r="L187" s="149"/>
      <c r="M187" s="529"/>
      <c r="N187" s="529"/>
      <c r="O187" s="529"/>
      <c r="P187" s="529"/>
      <c r="Q187" s="529"/>
      <c r="R187" s="529"/>
      <c r="S187" s="529"/>
      <c r="T187" s="529"/>
      <c r="U187" s="529"/>
      <c r="V187" s="529"/>
      <c r="W187" s="529"/>
      <c r="X187" s="529"/>
      <c r="Y187" s="529"/>
    </row>
    <row r="188" ht="12.75" customHeight="1">
      <c r="A188" s="149"/>
      <c r="B188" s="149"/>
      <c r="C188" s="149"/>
      <c r="D188" s="149"/>
      <c r="E188" s="149"/>
      <c r="F188" s="149"/>
      <c r="G188" s="149"/>
      <c r="H188" s="149"/>
      <c r="I188" s="149"/>
      <c r="J188" s="149"/>
      <c r="K188" s="149"/>
      <c r="L188" s="149"/>
      <c r="M188" s="529"/>
      <c r="N188" s="529"/>
      <c r="O188" s="529"/>
      <c r="P188" s="529"/>
      <c r="Q188" s="529"/>
      <c r="R188" s="529"/>
      <c r="S188" s="529"/>
      <c r="T188" s="529"/>
      <c r="U188" s="529"/>
      <c r="V188" s="529"/>
      <c r="W188" s="529"/>
      <c r="X188" s="529"/>
      <c r="Y188" s="529"/>
    </row>
    <row r="189" ht="12.75" customHeight="1">
      <c r="A189" s="149"/>
      <c r="B189" s="149"/>
      <c r="C189" s="149"/>
      <c r="D189" s="149"/>
      <c r="E189" s="149"/>
      <c r="F189" s="149"/>
      <c r="G189" s="149"/>
      <c r="H189" s="149"/>
      <c r="I189" s="149"/>
      <c r="J189" s="149"/>
      <c r="K189" s="149"/>
      <c r="L189" s="149"/>
      <c r="M189" s="529"/>
      <c r="N189" s="529"/>
      <c r="O189" s="529"/>
      <c r="P189" s="529"/>
      <c r="Q189" s="529"/>
      <c r="R189" s="529"/>
      <c r="S189" s="529"/>
      <c r="T189" s="529"/>
      <c r="U189" s="529"/>
      <c r="V189" s="529"/>
      <c r="W189" s="529"/>
      <c r="X189" s="529"/>
      <c r="Y189" s="529"/>
    </row>
    <row r="190" ht="12.75" customHeight="1">
      <c r="A190" s="149"/>
      <c r="B190" s="149"/>
      <c r="C190" s="149"/>
      <c r="D190" s="149"/>
      <c r="E190" s="149"/>
      <c r="F190" s="149"/>
      <c r="G190" s="149"/>
      <c r="H190" s="149"/>
      <c r="I190" s="149"/>
      <c r="J190" s="149"/>
      <c r="K190" s="149"/>
      <c r="L190" s="149"/>
      <c r="M190" s="529"/>
      <c r="N190" s="529"/>
      <c r="O190" s="529"/>
      <c r="P190" s="529"/>
      <c r="Q190" s="529"/>
      <c r="R190" s="529"/>
      <c r="S190" s="529"/>
      <c r="T190" s="529"/>
      <c r="U190" s="529"/>
      <c r="V190" s="529"/>
      <c r="W190" s="529"/>
      <c r="X190" s="529"/>
      <c r="Y190" s="529"/>
    </row>
    <row r="191" ht="12.75" customHeight="1">
      <c r="A191" s="149"/>
      <c r="B191" s="149"/>
      <c r="C191" s="149"/>
      <c r="D191" s="149"/>
      <c r="E191" s="149"/>
      <c r="F191" s="149"/>
      <c r="G191" s="149"/>
      <c r="H191" s="149"/>
      <c r="I191" s="149"/>
      <c r="J191" s="149"/>
      <c r="K191" s="149"/>
      <c r="L191" s="149"/>
      <c r="M191" s="529"/>
      <c r="N191" s="529"/>
      <c r="O191" s="529"/>
      <c r="P191" s="529"/>
      <c r="Q191" s="529"/>
      <c r="R191" s="529"/>
      <c r="S191" s="529"/>
      <c r="T191" s="529"/>
      <c r="U191" s="529"/>
      <c r="V191" s="529"/>
      <c r="W191" s="529"/>
      <c r="X191" s="529"/>
      <c r="Y191" s="529"/>
    </row>
    <row r="192" ht="12.75" customHeight="1">
      <c r="A192" s="149"/>
      <c r="B192" s="149"/>
      <c r="C192" s="149"/>
      <c r="D192" s="149"/>
      <c r="E192" s="149"/>
      <c r="F192" s="149"/>
      <c r="G192" s="149"/>
      <c r="H192" s="149"/>
      <c r="I192" s="149"/>
      <c r="J192" s="149"/>
      <c r="K192" s="149"/>
      <c r="L192" s="149"/>
      <c r="M192" s="529"/>
      <c r="N192" s="529"/>
      <c r="O192" s="529"/>
      <c r="P192" s="529"/>
      <c r="Q192" s="529"/>
      <c r="R192" s="529"/>
      <c r="S192" s="529"/>
      <c r="T192" s="529"/>
      <c r="U192" s="529"/>
      <c r="V192" s="529"/>
      <c r="W192" s="529"/>
      <c r="X192" s="529"/>
      <c r="Y192" s="529"/>
    </row>
    <row r="193" ht="12.75" customHeight="1">
      <c r="A193" s="149"/>
      <c r="B193" s="149"/>
      <c r="C193" s="149"/>
      <c r="D193" s="149"/>
      <c r="E193" s="149"/>
      <c r="F193" s="149"/>
      <c r="G193" s="149"/>
      <c r="H193" s="149"/>
      <c r="I193" s="149"/>
      <c r="J193" s="149"/>
      <c r="K193" s="149"/>
      <c r="L193" s="149"/>
      <c r="M193" s="529"/>
      <c r="N193" s="529"/>
      <c r="O193" s="529"/>
      <c r="P193" s="529"/>
      <c r="Q193" s="529"/>
      <c r="R193" s="529"/>
      <c r="S193" s="529"/>
      <c r="T193" s="529"/>
      <c r="U193" s="529"/>
      <c r="V193" s="529"/>
      <c r="W193" s="529"/>
      <c r="X193" s="529"/>
      <c r="Y193" s="529"/>
    </row>
    <row r="194" ht="12.75" customHeight="1">
      <c r="A194" s="149"/>
      <c r="B194" s="149"/>
      <c r="C194" s="149"/>
      <c r="D194" s="149"/>
      <c r="E194" s="149"/>
      <c r="F194" s="149"/>
      <c r="G194" s="149"/>
      <c r="H194" s="149"/>
      <c r="I194" s="149"/>
      <c r="J194" s="149"/>
      <c r="K194" s="149"/>
      <c r="L194" s="149"/>
      <c r="M194" s="529"/>
      <c r="N194" s="529"/>
      <c r="O194" s="529"/>
      <c r="P194" s="529"/>
      <c r="Q194" s="529"/>
      <c r="R194" s="529"/>
      <c r="S194" s="529"/>
      <c r="T194" s="529"/>
      <c r="U194" s="529"/>
      <c r="V194" s="529"/>
      <c r="W194" s="529"/>
      <c r="X194" s="529"/>
      <c r="Y194" s="529"/>
    </row>
    <row r="195" ht="12.75" customHeight="1">
      <c r="A195" s="149"/>
      <c r="B195" s="149"/>
      <c r="C195" s="149"/>
      <c r="D195" s="149"/>
      <c r="E195" s="149"/>
      <c r="F195" s="149"/>
      <c r="G195" s="149"/>
      <c r="H195" s="149"/>
      <c r="I195" s="149"/>
      <c r="J195" s="149"/>
      <c r="K195" s="149"/>
      <c r="L195" s="149"/>
      <c r="M195" s="529"/>
      <c r="N195" s="529"/>
      <c r="O195" s="529"/>
      <c r="P195" s="529"/>
      <c r="Q195" s="529"/>
      <c r="R195" s="529"/>
      <c r="S195" s="529"/>
      <c r="T195" s="529"/>
      <c r="U195" s="529"/>
      <c r="V195" s="529"/>
      <c r="W195" s="529"/>
      <c r="X195" s="529"/>
      <c r="Y195" s="529"/>
    </row>
    <row r="196" ht="12.75" customHeight="1">
      <c r="A196" s="149"/>
      <c r="B196" s="149"/>
      <c r="C196" s="149"/>
      <c r="D196" s="149"/>
      <c r="E196" s="149"/>
      <c r="F196" s="149"/>
      <c r="G196" s="149"/>
      <c r="H196" s="149"/>
      <c r="I196" s="149"/>
      <c r="J196" s="149"/>
      <c r="K196" s="149"/>
      <c r="L196" s="149"/>
      <c r="M196" s="529"/>
      <c r="N196" s="529"/>
      <c r="O196" s="529"/>
      <c r="P196" s="529"/>
      <c r="Q196" s="529"/>
      <c r="R196" s="529"/>
      <c r="S196" s="529"/>
      <c r="T196" s="529"/>
      <c r="U196" s="529"/>
      <c r="V196" s="529"/>
      <c r="W196" s="529"/>
      <c r="X196" s="529"/>
      <c r="Y196" s="529"/>
    </row>
    <row r="197" ht="12.75" customHeight="1">
      <c r="A197" s="149"/>
      <c r="B197" s="149"/>
      <c r="C197" s="149"/>
      <c r="D197" s="149"/>
      <c r="E197" s="149"/>
      <c r="F197" s="149"/>
      <c r="G197" s="149"/>
      <c r="H197" s="149"/>
      <c r="I197" s="149"/>
      <c r="J197" s="149"/>
      <c r="K197" s="149"/>
      <c r="L197" s="149"/>
      <c r="M197" s="529"/>
      <c r="N197" s="529"/>
      <c r="O197" s="529"/>
      <c r="P197" s="529"/>
      <c r="Q197" s="529"/>
      <c r="R197" s="529"/>
      <c r="S197" s="529"/>
      <c r="T197" s="529"/>
      <c r="U197" s="529"/>
      <c r="V197" s="529"/>
      <c r="W197" s="529"/>
      <c r="X197" s="529"/>
      <c r="Y197" s="529"/>
    </row>
    <row r="198" ht="12.75" customHeight="1">
      <c r="A198" s="149"/>
      <c r="B198" s="149"/>
      <c r="C198" s="149"/>
      <c r="D198" s="149"/>
      <c r="E198" s="149"/>
      <c r="F198" s="149"/>
      <c r="G198" s="149"/>
      <c r="H198" s="149"/>
      <c r="I198" s="149"/>
      <c r="J198" s="149"/>
      <c r="K198" s="149"/>
      <c r="L198" s="149"/>
      <c r="M198" s="529"/>
      <c r="N198" s="529"/>
      <c r="O198" s="529"/>
      <c r="P198" s="529"/>
      <c r="Q198" s="529"/>
      <c r="R198" s="529"/>
      <c r="S198" s="529"/>
      <c r="T198" s="529"/>
      <c r="U198" s="529"/>
      <c r="V198" s="529"/>
      <c r="W198" s="529"/>
      <c r="X198" s="529"/>
      <c r="Y198" s="529"/>
    </row>
    <row r="199" ht="12.75" customHeight="1">
      <c r="A199" s="149"/>
      <c r="B199" s="149"/>
      <c r="C199" s="149"/>
      <c r="D199" s="149"/>
      <c r="E199" s="149"/>
      <c r="F199" s="149"/>
      <c r="G199" s="149"/>
      <c r="H199" s="149"/>
      <c r="I199" s="149"/>
      <c r="J199" s="149"/>
      <c r="K199" s="149"/>
      <c r="L199" s="149"/>
      <c r="M199" s="529"/>
      <c r="N199" s="529"/>
      <c r="O199" s="529"/>
      <c r="P199" s="529"/>
      <c r="Q199" s="529"/>
      <c r="R199" s="529"/>
      <c r="S199" s="529"/>
      <c r="T199" s="529"/>
      <c r="U199" s="529"/>
      <c r="V199" s="529"/>
      <c r="W199" s="529"/>
      <c r="X199" s="529"/>
      <c r="Y199" s="529"/>
    </row>
    <row r="200" ht="12.75" customHeight="1">
      <c r="A200" s="149"/>
      <c r="B200" s="149"/>
      <c r="C200" s="149"/>
      <c r="D200" s="149"/>
      <c r="E200" s="149"/>
      <c r="F200" s="149"/>
      <c r="G200" s="149"/>
      <c r="H200" s="149"/>
      <c r="I200" s="149"/>
      <c r="J200" s="149"/>
      <c r="K200" s="149"/>
      <c r="L200" s="149"/>
      <c r="M200" s="529"/>
      <c r="N200" s="529"/>
      <c r="O200" s="529"/>
      <c r="P200" s="529"/>
      <c r="Q200" s="529"/>
      <c r="R200" s="529"/>
      <c r="S200" s="529"/>
      <c r="T200" s="529"/>
      <c r="U200" s="529"/>
      <c r="V200" s="529"/>
      <c r="W200" s="529"/>
      <c r="X200" s="529"/>
      <c r="Y200" s="529"/>
    </row>
    <row r="201" ht="12.75" customHeight="1">
      <c r="A201" s="149"/>
      <c r="B201" s="149"/>
      <c r="C201" s="149"/>
      <c r="D201" s="149"/>
      <c r="E201" s="149"/>
      <c r="F201" s="149"/>
      <c r="G201" s="149"/>
      <c r="H201" s="149"/>
      <c r="I201" s="149"/>
      <c r="J201" s="149"/>
      <c r="K201" s="149"/>
      <c r="L201" s="149"/>
      <c r="M201" s="529"/>
      <c r="N201" s="529"/>
      <c r="O201" s="529"/>
      <c r="P201" s="529"/>
      <c r="Q201" s="529"/>
      <c r="R201" s="529"/>
      <c r="S201" s="529"/>
      <c r="T201" s="529"/>
      <c r="U201" s="529"/>
      <c r="V201" s="529"/>
      <c r="W201" s="529"/>
      <c r="X201" s="529"/>
      <c r="Y201" s="529"/>
    </row>
    <row r="202" ht="12.75" customHeight="1">
      <c r="A202" s="149"/>
      <c r="B202" s="149"/>
      <c r="C202" s="149"/>
      <c r="D202" s="149"/>
      <c r="E202" s="149"/>
      <c r="F202" s="149"/>
      <c r="G202" s="149"/>
      <c r="H202" s="149"/>
      <c r="I202" s="149"/>
      <c r="J202" s="149"/>
      <c r="K202" s="149"/>
      <c r="L202" s="149"/>
      <c r="M202" s="529"/>
      <c r="N202" s="529"/>
      <c r="O202" s="529"/>
      <c r="P202" s="529"/>
      <c r="Q202" s="529"/>
      <c r="R202" s="529"/>
      <c r="S202" s="529"/>
      <c r="T202" s="529"/>
      <c r="U202" s="529"/>
      <c r="V202" s="529"/>
      <c r="W202" s="529"/>
      <c r="X202" s="529"/>
      <c r="Y202" s="529"/>
    </row>
    <row r="203" ht="12.75" customHeight="1">
      <c r="A203" s="149"/>
      <c r="B203" s="149"/>
      <c r="C203" s="149"/>
      <c r="D203" s="149"/>
      <c r="E203" s="149"/>
      <c r="F203" s="149"/>
      <c r="G203" s="149"/>
      <c r="H203" s="149"/>
      <c r="I203" s="149"/>
      <c r="J203" s="149"/>
      <c r="K203" s="149"/>
      <c r="L203" s="149"/>
      <c r="M203" s="529"/>
      <c r="N203" s="529"/>
      <c r="O203" s="529"/>
      <c r="P203" s="529"/>
      <c r="Q203" s="529"/>
      <c r="R203" s="529"/>
      <c r="S203" s="529"/>
      <c r="T203" s="529"/>
      <c r="U203" s="529"/>
      <c r="V203" s="529"/>
      <c r="W203" s="529"/>
      <c r="X203" s="529"/>
      <c r="Y203" s="529"/>
    </row>
    <row r="204" ht="12.75" customHeight="1">
      <c r="A204" s="149"/>
      <c r="B204" s="149"/>
      <c r="C204" s="149"/>
      <c r="D204" s="149"/>
      <c r="E204" s="149"/>
      <c r="F204" s="149"/>
      <c r="G204" s="149"/>
      <c r="H204" s="149"/>
      <c r="I204" s="149"/>
      <c r="J204" s="149"/>
      <c r="K204" s="149"/>
      <c r="L204" s="149"/>
      <c r="M204" s="529"/>
      <c r="N204" s="529"/>
      <c r="O204" s="529"/>
      <c r="P204" s="529"/>
      <c r="Q204" s="529"/>
      <c r="R204" s="529"/>
      <c r="S204" s="529"/>
      <c r="T204" s="529"/>
      <c r="U204" s="529"/>
      <c r="V204" s="529"/>
      <c r="W204" s="529"/>
      <c r="X204" s="529"/>
      <c r="Y204" s="529"/>
    </row>
    <row r="205" ht="12.75" customHeight="1">
      <c r="A205" s="149"/>
      <c r="B205" s="149"/>
      <c r="C205" s="149"/>
      <c r="D205" s="149"/>
      <c r="E205" s="149"/>
      <c r="F205" s="149"/>
      <c r="G205" s="149"/>
      <c r="H205" s="149"/>
      <c r="I205" s="149"/>
      <c r="J205" s="149"/>
      <c r="K205" s="149"/>
      <c r="L205" s="149"/>
      <c r="M205" s="529"/>
      <c r="N205" s="529"/>
      <c r="O205" s="529"/>
      <c r="P205" s="529"/>
      <c r="Q205" s="529"/>
      <c r="R205" s="529"/>
      <c r="S205" s="529"/>
      <c r="T205" s="529"/>
      <c r="U205" s="529"/>
      <c r="V205" s="529"/>
      <c r="W205" s="529"/>
      <c r="X205" s="529"/>
      <c r="Y205" s="529"/>
    </row>
    <row r="206" ht="12.75" customHeight="1">
      <c r="A206" s="149"/>
      <c r="B206" s="149"/>
      <c r="C206" s="149"/>
      <c r="D206" s="149"/>
      <c r="E206" s="149"/>
      <c r="F206" s="149"/>
      <c r="G206" s="149"/>
      <c r="H206" s="149"/>
      <c r="I206" s="149"/>
      <c r="J206" s="149"/>
      <c r="K206" s="149"/>
      <c r="L206" s="149"/>
      <c r="M206" s="529"/>
      <c r="N206" s="529"/>
      <c r="O206" s="529"/>
      <c r="P206" s="529"/>
      <c r="Q206" s="529"/>
      <c r="R206" s="529"/>
      <c r="S206" s="529"/>
      <c r="T206" s="529"/>
      <c r="U206" s="529"/>
      <c r="V206" s="529"/>
      <c r="W206" s="529"/>
      <c r="X206" s="529"/>
      <c r="Y206" s="529"/>
    </row>
    <row r="207" ht="12.75" customHeight="1">
      <c r="A207" s="149"/>
      <c r="B207" s="149"/>
      <c r="C207" s="149"/>
      <c r="D207" s="149"/>
      <c r="E207" s="149"/>
      <c r="F207" s="149"/>
      <c r="G207" s="149"/>
      <c r="H207" s="149"/>
      <c r="I207" s="149"/>
      <c r="J207" s="149"/>
      <c r="K207" s="149"/>
      <c r="L207" s="149"/>
      <c r="M207" s="529"/>
      <c r="N207" s="529"/>
      <c r="O207" s="529"/>
      <c r="P207" s="529"/>
      <c r="Q207" s="529"/>
      <c r="R207" s="529"/>
      <c r="S207" s="529"/>
      <c r="T207" s="529"/>
      <c r="U207" s="529"/>
      <c r="V207" s="529"/>
      <c r="W207" s="529"/>
      <c r="X207" s="529"/>
      <c r="Y207" s="529"/>
    </row>
    <row r="208" ht="12.75" customHeight="1">
      <c r="A208" s="149"/>
      <c r="B208" s="149"/>
      <c r="C208" s="149"/>
      <c r="D208" s="149"/>
      <c r="E208" s="149"/>
      <c r="F208" s="149"/>
      <c r="G208" s="149"/>
      <c r="H208" s="149"/>
      <c r="I208" s="149"/>
      <c r="J208" s="149"/>
      <c r="K208" s="149"/>
      <c r="L208" s="149"/>
      <c r="M208" s="529"/>
      <c r="N208" s="529"/>
      <c r="O208" s="529"/>
      <c r="P208" s="529"/>
      <c r="Q208" s="529"/>
      <c r="R208" s="529"/>
      <c r="S208" s="529"/>
      <c r="T208" s="529"/>
      <c r="U208" s="529"/>
      <c r="V208" s="529"/>
      <c r="W208" s="529"/>
      <c r="X208" s="529"/>
      <c r="Y208" s="529"/>
    </row>
    <row r="209" ht="12.75" customHeight="1">
      <c r="A209" s="149"/>
      <c r="B209" s="149"/>
      <c r="C209" s="149"/>
      <c r="D209" s="149"/>
      <c r="E209" s="149"/>
      <c r="F209" s="149"/>
      <c r="G209" s="149"/>
      <c r="H209" s="149"/>
      <c r="I209" s="149"/>
      <c r="J209" s="149"/>
      <c r="K209" s="149"/>
      <c r="L209" s="149"/>
      <c r="M209" s="529"/>
      <c r="N209" s="529"/>
      <c r="O209" s="529"/>
      <c r="P209" s="529"/>
      <c r="Q209" s="529"/>
      <c r="R209" s="529"/>
      <c r="S209" s="529"/>
      <c r="T209" s="529"/>
      <c r="U209" s="529"/>
      <c r="V209" s="529"/>
      <c r="W209" s="529"/>
      <c r="X209" s="529"/>
      <c r="Y209" s="529"/>
    </row>
    <row r="210" ht="12.75" customHeight="1">
      <c r="A210" s="149"/>
      <c r="B210" s="149"/>
      <c r="C210" s="149"/>
      <c r="D210" s="149"/>
      <c r="E210" s="149"/>
      <c r="F210" s="149"/>
      <c r="G210" s="149"/>
      <c r="H210" s="149"/>
      <c r="I210" s="149"/>
      <c r="J210" s="149"/>
      <c r="K210" s="149"/>
      <c r="L210" s="149"/>
      <c r="M210" s="529"/>
      <c r="N210" s="529"/>
      <c r="O210" s="529"/>
      <c r="P210" s="529"/>
      <c r="Q210" s="529"/>
      <c r="R210" s="529"/>
      <c r="S210" s="529"/>
      <c r="T210" s="529"/>
      <c r="U210" s="529"/>
      <c r="V210" s="529"/>
      <c r="W210" s="529"/>
      <c r="X210" s="529"/>
      <c r="Y210" s="529"/>
    </row>
    <row r="211" ht="12.75" customHeight="1">
      <c r="A211" s="149"/>
      <c r="B211" s="149"/>
      <c r="C211" s="149"/>
      <c r="D211" s="149"/>
      <c r="E211" s="149"/>
      <c r="F211" s="149"/>
      <c r="G211" s="149"/>
      <c r="H211" s="149"/>
      <c r="I211" s="149"/>
      <c r="J211" s="149"/>
      <c r="K211" s="149"/>
      <c r="L211" s="149"/>
      <c r="M211" s="529"/>
      <c r="N211" s="529"/>
      <c r="O211" s="529"/>
      <c r="P211" s="529"/>
      <c r="Q211" s="529"/>
      <c r="R211" s="529"/>
      <c r="S211" s="529"/>
      <c r="T211" s="529"/>
      <c r="U211" s="529"/>
      <c r="V211" s="529"/>
      <c r="W211" s="529"/>
      <c r="X211" s="529"/>
      <c r="Y211" s="529"/>
    </row>
    <row r="212" ht="12.75" customHeight="1">
      <c r="A212" s="149"/>
      <c r="B212" s="149"/>
      <c r="C212" s="149"/>
      <c r="D212" s="149"/>
      <c r="E212" s="149"/>
      <c r="F212" s="149"/>
      <c r="G212" s="149"/>
      <c r="H212" s="149"/>
      <c r="I212" s="149"/>
      <c r="J212" s="149"/>
      <c r="K212" s="149"/>
      <c r="L212" s="149"/>
      <c r="M212" s="529"/>
      <c r="N212" s="529"/>
      <c r="O212" s="529"/>
      <c r="P212" s="529"/>
      <c r="Q212" s="529"/>
      <c r="R212" s="529"/>
      <c r="S212" s="529"/>
      <c r="T212" s="529"/>
      <c r="U212" s="529"/>
      <c r="V212" s="529"/>
      <c r="W212" s="529"/>
      <c r="X212" s="529"/>
      <c r="Y212" s="529"/>
    </row>
    <row r="213" ht="12.75" customHeight="1">
      <c r="A213" s="149"/>
      <c r="B213" s="149"/>
      <c r="C213" s="149"/>
      <c r="D213" s="149"/>
      <c r="E213" s="149"/>
      <c r="F213" s="149"/>
      <c r="G213" s="149"/>
      <c r="H213" s="149"/>
      <c r="I213" s="149"/>
      <c r="J213" s="149"/>
      <c r="K213" s="149"/>
      <c r="L213" s="149"/>
      <c r="M213" s="529"/>
      <c r="N213" s="529"/>
      <c r="O213" s="529"/>
      <c r="P213" s="529"/>
      <c r="Q213" s="529"/>
      <c r="R213" s="529"/>
      <c r="S213" s="529"/>
      <c r="T213" s="529"/>
      <c r="U213" s="529"/>
      <c r="V213" s="529"/>
      <c r="W213" s="529"/>
      <c r="X213" s="529"/>
      <c r="Y213" s="529"/>
    </row>
    <row r="214" ht="12.75" customHeight="1">
      <c r="A214" s="149"/>
      <c r="B214" s="149"/>
      <c r="C214" s="149"/>
      <c r="D214" s="149"/>
      <c r="E214" s="149"/>
      <c r="F214" s="149"/>
      <c r="G214" s="149"/>
      <c r="H214" s="149"/>
      <c r="I214" s="149"/>
      <c r="J214" s="149"/>
      <c r="K214" s="149"/>
      <c r="L214" s="149"/>
      <c r="M214" s="529"/>
      <c r="N214" s="529"/>
      <c r="O214" s="529"/>
      <c r="P214" s="529"/>
      <c r="Q214" s="529"/>
      <c r="R214" s="529"/>
      <c r="S214" s="529"/>
      <c r="T214" s="529"/>
      <c r="U214" s="529"/>
      <c r="V214" s="529"/>
      <c r="W214" s="529"/>
      <c r="X214" s="529"/>
      <c r="Y214" s="529"/>
    </row>
    <row r="215" ht="12.75" customHeight="1">
      <c r="A215" s="149"/>
      <c r="B215" s="149"/>
      <c r="C215" s="149"/>
      <c r="D215" s="149"/>
      <c r="E215" s="149"/>
      <c r="F215" s="149"/>
      <c r="G215" s="149"/>
      <c r="H215" s="149"/>
      <c r="I215" s="149"/>
      <c r="J215" s="149"/>
      <c r="K215" s="149"/>
      <c r="L215" s="149"/>
      <c r="M215" s="529"/>
      <c r="N215" s="529"/>
      <c r="O215" s="529"/>
      <c r="P215" s="529"/>
      <c r="Q215" s="529"/>
      <c r="R215" s="529"/>
      <c r="S215" s="529"/>
      <c r="T215" s="529"/>
      <c r="U215" s="529"/>
      <c r="V215" s="529"/>
      <c r="W215" s="529"/>
      <c r="X215" s="529"/>
      <c r="Y215" s="529"/>
    </row>
    <row r="216" ht="12.75" customHeight="1">
      <c r="A216" s="149"/>
      <c r="B216" s="149"/>
      <c r="C216" s="149"/>
      <c r="D216" s="149"/>
      <c r="E216" s="149"/>
      <c r="F216" s="149"/>
      <c r="G216" s="149"/>
      <c r="H216" s="149"/>
      <c r="I216" s="149"/>
      <c r="J216" s="149"/>
      <c r="K216" s="149"/>
      <c r="L216" s="149"/>
      <c r="M216" s="529"/>
      <c r="N216" s="529"/>
      <c r="O216" s="529"/>
      <c r="P216" s="529"/>
      <c r="Q216" s="529"/>
      <c r="R216" s="529"/>
      <c r="S216" s="529"/>
      <c r="T216" s="529"/>
      <c r="U216" s="529"/>
      <c r="V216" s="529"/>
      <c r="W216" s="529"/>
      <c r="X216" s="529"/>
      <c r="Y216" s="529"/>
    </row>
    <row r="217" ht="12.75" customHeight="1">
      <c r="A217" s="149"/>
      <c r="B217" s="149"/>
      <c r="C217" s="149"/>
      <c r="D217" s="149"/>
      <c r="E217" s="149"/>
      <c r="F217" s="149"/>
      <c r="G217" s="149"/>
      <c r="H217" s="149"/>
      <c r="I217" s="149"/>
      <c r="J217" s="149"/>
      <c r="K217" s="149"/>
      <c r="L217" s="149"/>
      <c r="M217" s="529"/>
      <c r="N217" s="529"/>
      <c r="O217" s="529"/>
      <c r="P217" s="529"/>
      <c r="Q217" s="529"/>
      <c r="R217" s="529"/>
      <c r="S217" s="529"/>
      <c r="T217" s="529"/>
      <c r="U217" s="529"/>
      <c r="V217" s="529"/>
      <c r="W217" s="529"/>
      <c r="X217" s="529"/>
      <c r="Y217" s="529"/>
    </row>
    <row r="218" ht="12.75" customHeight="1">
      <c r="A218" s="149"/>
      <c r="B218" s="149"/>
      <c r="C218" s="149"/>
      <c r="D218" s="149"/>
      <c r="E218" s="149"/>
      <c r="F218" s="149"/>
      <c r="G218" s="149"/>
      <c r="H218" s="149"/>
      <c r="I218" s="149"/>
      <c r="J218" s="149"/>
      <c r="K218" s="149"/>
      <c r="L218" s="149"/>
      <c r="M218" s="529"/>
      <c r="N218" s="529"/>
      <c r="O218" s="529"/>
      <c r="P218" s="529"/>
      <c r="Q218" s="529"/>
      <c r="R218" s="529"/>
      <c r="S218" s="529"/>
      <c r="T218" s="529"/>
      <c r="U218" s="529"/>
      <c r="V218" s="529"/>
      <c r="W218" s="529"/>
      <c r="X218" s="529"/>
      <c r="Y218" s="529"/>
    </row>
    <row r="219" ht="12.75" customHeight="1">
      <c r="A219" s="149"/>
      <c r="B219" s="149"/>
      <c r="C219" s="149"/>
      <c r="D219" s="149"/>
      <c r="E219" s="149"/>
      <c r="F219" s="149"/>
      <c r="G219" s="149"/>
      <c r="H219" s="149"/>
      <c r="I219" s="149"/>
      <c r="J219" s="149"/>
      <c r="K219" s="149"/>
      <c r="L219" s="149"/>
      <c r="M219" s="529"/>
      <c r="N219" s="529"/>
      <c r="O219" s="529"/>
      <c r="P219" s="529"/>
      <c r="Q219" s="529"/>
      <c r="R219" s="529"/>
      <c r="S219" s="529"/>
      <c r="T219" s="529"/>
      <c r="U219" s="529"/>
      <c r="V219" s="529"/>
      <c r="W219" s="529"/>
      <c r="X219" s="529"/>
      <c r="Y219" s="529"/>
    </row>
    <row r="220" ht="12.75" customHeight="1">
      <c r="A220" s="149"/>
      <c r="B220" s="149"/>
      <c r="C220" s="149"/>
      <c r="D220" s="149"/>
      <c r="E220" s="149"/>
      <c r="F220" s="149"/>
      <c r="G220" s="149"/>
      <c r="H220" s="149"/>
      <c r="I220" s="149"/>
      <c r="J220" s="149"/>
      <c r="K220" s="149"/>
      <c r="L220" s="149"/>
      <c r="M220" s="529"/>
      <c r="N220" s="529"/>
      <c r="O220" s="529"/>
      <c r="P220" s="529"/>
      <c r="Q220" s="529"/>
      <c r="R220" s="529"/>
      <c r="S220" s="529"/>
      <c r="T220" s="529"/>
      <c r="U220" s="529"/>
      <c r="V220" s="529"/>
      <c r="W220" s="529"/>
      <c r="X220" s="529"/>
      <c r="Y220" s="529"/>
    </row>
    <row r="221" ht="12.75" customHeight="1">
      <c r="A221" s="149"/>
      <c r="B221" s="149"/>
      <c r="C221" s="149"/>
      <c r="D221" s="149"/>
      <c r="E221" s="149"/>
      <c r="F221" s="149"/>
      <c r="G221" s="149"/>
      <c r="H221" s="149"/>
      <c r="I221" s="149"/>
      <c r="J221" s="149"/>
      <c r="K221" s="149"/>
      <c r="L221" s="149"/>
      <c r="M221" s="529"/>
      <c r="N221" s="529"/>
      <c r="O221" s="529"/>
      <c r="P221" s="529"/>
      <c r="Q221" s="529"/>
      <c r="R221" s="529"/>
      <c r="S221" s="529"/>
      <c r="T221" s="529"/>
      <c r="U221" s="529"/>
      <c r="V221" s="529"/>
      <c r="W221" s="529"/>
      <c r="X221" s="529"/>
      <c r="Y221" s="529"/>
    </row>
    <row r="222" ht="12.75" customHeight="1">
      <c r="A222" s="149"/>
      <c r="B222" s="149"/>
      <c r="C222" s="149"/>
      <c r="D222" s="149"/>
      <c r="E222" s="149"/>
      <c r="F222" s="149"/>
      <c r="G222" s="149"/>
      <c r="H222" s="149"/>
      <c r="I222" s="149"/>
      <c r="J222" s="149"/>
      <c r="K222" s="149"/>
      <c r="L222" s="149"/>
      <c r="M222" s="529"/>
      <c r="N222" s="529"/>
      <c r="O222" s="529"/>
      <c r="P222" s="529"/>
      <c r="Q222" s="529"/>
      <c r="R222" s="529"/>
      <c r="S222" s="529"/>
      <c r="T222" s="529"/>
      <c r="U222" s="529"/>
      <c r="V222" s="529"/>
      <c r="W222" s="529"/>
      <c r="X222" s="529"/>
      <c r="Y222" s="529"/>
    </row>
    <row r="223" ht="12.75" customHeight="1">
      <c r="A223" s="149"/>
      <c r="B223" s="149"/>
      <c r="C223" s="149"/>
      <c r="D223" s="149"/>
      <c r="E223" s="149"/>
      <c r="F223" s="149"/>
      <c r="G223" s="149"/>
      <c r="H223" s="149"/>
      <c r="I223" s="149"/>
      <c r="J223" s="149"/>
      <c r="K223" s="149"/>
      <c r="L223" s="149"/>
      <c r="M223" s="529"/>
      <c r="N223" s="529"/>
      <c r="O223" s="529"/>
      <c r="P223" s="529"/>
      <c r="Q223" s="529"/>
      <c r="R223" s="529"/>
      <c r="S223" s="529"/>
      <c r="T223" s="529"/>
      <c r="U223" s="529"/>
      <c r="V223" s="529"/>
      <c r="W223" s="529"/>
      <c r="X223" s="529"/>
      <c r="Y223" s="529"/>
    </row>
    <row r="224" ht="12.75" customHeight="1">
      <c r="A224" s="149"/>
      <c r="B224" s="149"/>
      <c r="C224" s="149"/>
      <c r="D224" s="149"/>
      <c r="E224" s="149"/>
      <c r="F224" s="149"/>
      <c r="G224" s="149"/>
      <c r="H224" s="149"/>
      <c r="I224" s="149"/>
      <c r="J224" s="149"/>
      <c r="K224" s="149"/>
      <c r="L224" s="149"/>
      <c r="M224" s="529"/>
      <c r="N224" s="529"/>
      <c r="O224" s="529"/>
      <c r="P224" s="529"/>
      <c r="Q224" s="529"/>
      <c r="R224" s="529"/>
      <c r="S224" s="529"/>
      <c r="T224" s="529"/>
      <c r="U224" s="529"/>
      <c r="V224" s="529"/>
      <c r="W224" s="529"/>
      <c r="X224" s="529"/>
      <c r="Y224" s="529"/>
    </row>
    <row r="225" ht="12.75" customHeight="1">
      <c r="A225" s="149"/>
      <c r="B225" s="149"/>
      <c r="C225" s="149"/>
      <c r="D225" s="149"/>
      <c r="E225" s="149"/>
      <c r="F225" s="149"/>
      <c r="G225" s="149"/>
      <c r="H225" s="149"/>
      <c r="I225" s="149"/>
      <c r="J225" s="149"/>
      <c r="K225" s="149"/>
      <c r="L225" s="149"/>
      <c r="M225" s="529"/>
      <c r="N225" s="529"/>
      <c r="O225" s="529"/>
      <c r="P225" s="529"/>
      <c r="Q225" s="529"/>
      <c r="R225" s="529"/>
      <c r="S225" s="529"/>
      <c r="T225" s="529"/>
      <c r="U225" s="529"/>
      <c r="V225" s="529"/>
      <c r="W225" s="529"/>
      <c r="X225" s="529"/>
      <c r="Y225" s="529"/>
    </row>
    <row r="226" ht="12.75" customHeight="1">
      <c r="A226" s="149"/>
      <c r="B226" s="149"/>
      <c r="C226" s="149"/>
      <c r="D226" s="149"/>
      <c r="E226" s="149"/>
      <c r="F226" s="149"/>
      <c r="G226" s="149"/>
      <c r="H226" s="149"/>
      <c r="I226" s="149"/>
      <c r="J226" s="149"/>
      <c r="K226" s="149"/>
      <c r="L226" s="149"/>
      <c r="M226" s="529"/>
      <c r="N226" s="529"/>
      <c r="O226" s="529"/>
      <c r="P226" s="529"/>
      <c r="Q226" s="529"/>
      <c r="R226" s="529"/>
      <c r="S226" s="529"/>
      <c r="T226" s="529"/>
      <c r="U226" s="529"/>
      <c r="V226" s="529"/>
      <c r="W226" s="529"/>
      <c r="X226" s="529"/>
      <c r="Y226" s="529"/>
    </row>
    <row r="227" ht="12.75" customHeight="1">
      <c r="A227" s="149"/>
      <c r="B227" s="149"/>
      <c r="C227" s="149"/>
      <c r="D227" s="149"/>
      <c r="E227" s="149"/>
      <c r="F227" s="149"/>
      <c r="G227" s="149"/>
      <c r="H227" s="149"/>
      <c r="I227" s="149"/>
      <c r="J227" s="149"/>
      <c r="K227" s="149"/>
      <c r="L227" s="149"/>
      <c r="M227" s="529"/>
      <c r="N227" s="529"/>
      <c r="O227" s="529"/>
      <c r="P227" s="529"/>
      <c r="Q227" s="529"/>
      <c r="R227" s="529"/>
      <c r="S227" s="529"/>
      <c r="T227" s="529"/>
      <c r="U227" s="529"/>
      <c r="V227" s="529"/>
      <c r="W227" s="529"/>
      <c r="X227" s="529"/>
      <c r="Y227" s="529"/>
    </row>
    <row r="228" ht="12.75" customHeight="1">
      <c r="A228" s="149"/>
      <c r="B228" s="149"/>
      <c r="C228" s="149"/>
      <c r="D228" s="149"/>
      <c r="E228" s="149"/>
      <c r="F228" s="149"/>
      <c r="G228" s="149"/>
      <c r="H228" s="149"/>
      <c r="I228" s="149"/>
      <c r="J228" s="149"/>
      <c r="K228" s="149"/>
      <c r="L228" s="149"/>
      <c r="M228" s="529"/>
      <c r="N228" s="529"/>
      <c r="O228" s="529"/>
      <c r="P228" s="529"/>
      <c r="Q228" s="529"/>
      <c r="R228" s="529"/>
      <c r="S228" s="529"/>
      <c r="T228" s="529"/>
      <c r="U228" s="529"/>
      <c r="V228" s="529"/>
      <c r="W228" s="529"/>
      <c r="X228" s="529"/>
      <c r="Y228" s="529"/>
    </row>
    <row r="229" ht="12.75" customHeight="1">
      <c r="A229" s="149"/>
      <c r="B229" s="149"/>
      <c r="C229" s="149"/>
      <c r="D229" s="149"/>
      <c r="E229" s="149"/>
      <c r="F229" s="149"/>
      <c r="G229" s="149"/>
      <c r="H229" s="149"/>
      <c r="I229" s="149"/>
      <c r="J229" s="149"/>
      <c r="K229" s="149"/>
      <c r="L229" s="149"/>
      <c r="M229" s="529"/>
      <c r="N229" s="529"/>
      <c r="O229" s="529"/>
      <c r="P229" s="529"/>
      <c r="Q229" s="529"/>
      <c r="R229" s="529"/>
      <c r="S229" s="529"/>
      <c r="T229" s="529"/>
      <c r="U229" s="529"/>
      <c r="V229" s="529"/>
      <c r="W229" s="529"/>
      <c r="X229" s="529"/>
      <c r="Y229" s="529"/>
    </row>
    <row r="230" ht="12.75" customHeight="1">
      <c r="A230" s="149"/>
      <c r="B230" s="149"/>
      <c r="C230" s="149"/>
      <c r="D230" s="149"/>
      <c r="E230" s="149"/>
      <c r="F230" s="149"/>
      <c r="G230" s="149"/>
      <c r="H230" s="149"/>
      <c r="I230" s="149"/>
      <c r="J230" s="149"/>
      <c r="K230" s="149"/>
      <c r="L230" s="149"/>
      <c r="M230" s="529"/>
      <c r="N230" s="529"/>
      <c r="O230" s="529"/>
      <c r="P230" s="529"/>
      <c r="Q230" s="529"/>
      <c r="R230" s="529"/>
      <c r="S230" s="529"/>
      <c r="T230" s="529"/>
      <c r="U230" s="529"/>
      <c r="V230" s="529"/>
      <c r="W230" s="529"/>
      <c r="X230" s="529"/>
      <c r="Y230" s="529"/>
    </row>
    <row r="231" ht="12.75" customHeight="1">
      <c r="A231" s="149"/>
      <c r="B231" s="149"/>
      <c r="C231" s="149"/>
      <c r="D231" s="149"/>
      <c r="E231" s="149"/>
      <c r="F231" s="149"/>
      <c r="G231" s="149"/>
      <c r="H231" s="149"/>
      <c r="I231" s="149"/>
      <c r="J231" s="149"/>
      <c r="K231" s="149"/>
      <c r="L231" s="149"/>
      <c r="M231" s="529"/>
      <c r="N231" s="529"/>
      <c r="O231" s="529"/>
      <c r="P231" s="529"/>
      <c r="Q231" s="529"/>
      <c r="R231" s="529"/>
      <c r="S231" s="529"/>
      <c r="T231" s="529"/>
      <c r="U231" s="529"/>
      <c r="V231" s="529"/>
      <c r="W231" s="529"/>
      <c r="X231" s="529"/>
      <c r="Y231" s="529"/>
    </row>
    <row r="232" ht="12.75" customHeight="1">
      <c r="A232" s="149"/>
      <c r="B232" s="149"/>
      <c r="C232" s="149"/>
      <c r="D232" s="149"/>
      <c r="E232" s="149"/>
      <c r="F232" s="149"/>
      <c r="G232" s="149"/>
      <c r="H232" s="149"/>
      <c r="I232" s="149"/>
      <c r="J232" s="149"/>
      <c r="K232" s="149"/>
      <c r="L232" s="149"/>
      <c r="M232" s="529"/>
      <c r="N232" s="529"/>
      <c r="O232" s="529"/>
      <c r="P232" s="529"/>
      <c r="Q232" s="529"/>
      <c r="R232" s="529"/>
      <c r="S232" s="529"/>
      <c r="T232" s="529"/>
      <c r="U232" s="529"/>
      <c r="V232" s="529"/>
      <c r="W232" s="529"/>
      <c r="X232" s="529"/>
      <c r="Y232" s="529"/>
    </row>
    <row r="233" ht="12.75" customHeight="1">
      <c r="A233" s="149"/>
      <c r="B233" s="149"/>
      <c r="C233" s="149"/>
      <c r="D233" s="149"/>
      <c r="E233" s="149"/>
      <c r="F233" s="149"/>
      <c r="G233" s="149"/>
      <c r="H233" s="149"/>
      <c r="I233" s="149"/>
      <c r="J233" s="149"/>
      <c r="K233" s="149"/>
      <c r="L233" s="149"/>
      <c r="M233" s="529"/>
      <c r="N233" s="529"/>
      <c r="O233" s="529"/>
      <c r="P233" s="529"/>
      <c r="Q233" s="529"/>
      <c r="R233" s="529"/>
      <c r="S233" s="529"/>
      <c r="T233" s="529"/>
      <c r="U233" s="529"/>
      <c r="V233" s="529"/>
      <c r="W233" s="529"/>
      <c r="X233" s="529"/>
      <c r="Y233" s="529"/>
    </row>
    <row r="234" ht="12.75" customHeight="1">
      <c r="A234" s="149"/>
      <c r="B234" s="149"/>
      <c r="C234" s="149"/>
      <c r="D234" s="149"/>
      <c r="E234" s="149"/>
      <c r="F234" s="149"/>
      <c r="G234" s="149"/>
      <c r="H234" s="149"/>
      <c r="I234" s="149"/>
      <c r="J234" s="149"/>
      <c r="K234" s="149"/>
      <c r="L234" s="149"/>
      <c r="M234" s="529"/>
      <c r="N234" s="529"/>
      <c r="O234" s="529"/>
      <c r="P234" s="529"/>
      <c r="Q234" s="529"/>
      <c r="R234" s="529"/>
      <c r="S234" s="529"/>
      <c r="T234" s="529"/>
      <c r="U234" s="529"/>
      <c r="V234" s="529"/>
      <c r="W234" s="529"/>
      <c r="X234" s="529"/>
      <c r="Y234" s="529"/>
    </row>
    <row r="235" ht="12.75" customHeight="1">
      <c r="A235" s="149"/>
      <c r="B235" s="149"/>
      <c r="C235" s="149"/>
      <c r="D235" s="149"/>
      <c r="E235" s="149"/>
      <c r="F235" s="149"/>
      <c r="G235" s="149"/>
      <c r="H235" s="149"/>
      <c r="I235" s="149"/>
      <c r="J235" s="149"/>
      <c r="K235" s="149"/>
      <c r="L235" s="149"/>
      <c r="M235" s="529"/>
      <c r="N235" s="529"/>
      <c r="O235" s="529"/>
      <c r="P235" s="529"/>
      <c r="Q235" s="529"/>
      <c r="R235" s="529"/>
      <c r="S235" s="529"/>
      <c r="T235" s="529"/>
      <c r="U235" s="529"/>
      <c r="V235" s="529"/>
      <c r="W235" s="529"/>
      <c r="X235" s="529"/>
      <c r="Y235" s="529"/>
    </row>
    <row r="236" ht="12.75" customHeight="1">
      <c r="A236" s="149"/>
      <c r="B236" s="149"/>
      <c r="C236" s="149"/>
      <c r="D236" s="149"/>
      <c r="E236" s="149"/>
      <c r="F236" s="149"/>
      <c r="G236" s="149"/>
      <c r="H236" s="149"/>
      <c r="I236" s="149"/>
      <c r="J236" s="149"/>
      <c r="K236" s="149"/>
      <c r="L236" s="149"/>
      <c r="M236" s="529"/>
      <c r="N236" s="529"/>
      <c r="O236" s="529"/>
      <c r="P236" s="529"/>
      <c r="Q236" s="529"/>
      <c r="R236" s="529"/>
      <c r="S236" s="529"/>
      <c r="T236" s="529"/>
      <c r="U236" s="529"/>
      <c r="V236" s="529"/>
      <c r="W236" s="529"/>
      <c r="X236" s="529"/>
      <c r="Y236" s="529"/>
    </row>
    <row r="237" ht="12.75" customHeight="1">
      <c r="A237" s="149"/>
      <c r="B237" s="149"/>
      <c r="C237" s="149"/>
      <c r="D237" s="149"/>
      <c r="E237" s="149"/>
      <c r="F237" s="149"/>
      <c r="G237" s="149"/>
      <c r="H237" s="149"/>
      <c r="I237" s="149"/>
      <c r="J237" s="149"/>
      <c r="K237" s="149"/>
      <c r="L237" s="149"/>
      <c r="M237" s="529"/>
      <c r="N237" s="529"/>
      <c r="O237" s="529"/>
      <c r="P237" s="529"/>
      <c r="Q237" s="529"/>
      <c r="R237" s="529"/>
      <c r="S237" s="529"/>
      <c r="T237" s="529"/>
      <c r="U237" s="529"/>
      <c r="V237" s="529"/>
      <c r="W237" s="529"/>
      <c r="X237" s="529"/>
      <c r="Y237" s="529"/>
    </row>
    <row r="238" ht="12.75" customHeight="1">
      <c r="A238" s="149"/>
      <c r="B238" s="149"/>
      <c r="C238" s="149"/>
      <c r="D238" s="149"/>
      <c r="E238" s="149"/>
      <c r="F238" s="149"/>
      <c r="G238" s="149"/>
      <c r="H238" s="149"/>
      <c r="I238" s="149"/>
      <c r="J238" s="149"/>
      <c r="K238" s="149"/>
      <c r="L238" s="149"/>
      <c r="M238" s="529"/>
      <c r="N238" s="529"/>
      <c r="O238" s="529"/>
      <c r="P238" s="529"/>
      <c r="Q238" s="529"/>
      <c r="R238" s="529"/>
      <c r="S238" s="529"/>
      <c r="T238" s="529"/>
      <c r="U238" s="529"/>
      <c r="V238" s="529"/>
      <c r="W238" s="529"/>
      <c r="X238" s="529"/>
      <c r="Y238" s="529"/>
    </row>
    <row r="239" ht="12.75" customHeight="1">
      <c r="A239" s="149"/>
      <c r="B239" s="149"/>
      <c r="C239" s="149"/>
      <c r="D239" s="149"/>
      <c r="E239" s="149"/>
      <c r="F239" s="149"/>
      <c r="G239" s="149"/>
      <c r="H239" s="149"/>
      <c r="I239" s="149"/>
      <c r="J239" s="149"/>
      <c r="K239" s="149"/>
      <c r="L239" s="149"/>
      <c r="M239" s="529"/>
      <c r="N239" s="529"/>
      <c r="O239" s="529"/>
      <c r="P239" s="529"/>
      <c r="Q239" s="529"/>
      <c r="R239" s="529"/>
      <c r="S239" s="529"/>
      <c r="T239" s="529"/>
      <c r="U239" s="529"/>
      <c r="V239" s="529"/>
      <c r="W239" s="529"/>
      <c r="X239" s="529"/>
      <c r="Y239" s="529"/>
    </row>
    <row r="240" ht="12.75" customHeight="1">
      <c r="A240" s="149"/>
      <c r="B240" s="149"/>
      <c r="C240" s="149"/>
      <c r="D240" s="149"/>
      <c r="E240" s="149"/>
      <c r="F240" s="149"/>
      <c r="G240" s="149"/>
      <c r="H240" s="149"/>
      <c r="I240" s="149"/>
      <c r="J240" s="149"/>
      <c r="K240" s="149"/>
      <c r="L240" s="149"/>
      <c r="M240" s="529"/>
      <c r="N240" s="529"/>
      <c r="O240" s="529"/>
      <c r="P240" s="529"/>
      <c r="Q240" s="529"/>
      <c r="R240" s="529"/>
      <c r="S240" s="529"/>
      <c r="T240" s="529"/>
      <c r="U240" s="529"/>
      <c r="V240" s="529"/>
      <c r="W240" s="529"/>
      <c r="X240" s="529"/>
      <c r="Y240" s="529"/>
    </row>
    <row r="241" ht="12.75" customHeight="1">
      <c r="A241" s="149"/>
      <c r="B241" s="149"/>
      <c r="C241" s="149"/>
      <c r="D241" s="149"/>
      <c r="E241" s="149"/>
      <c r="F241" s="149"/>
      <c r="G241" s="149"/>
      <c r="H241" s="149"/>
      <c r="I241" s="149"/>
      <c r="J241" s="149"/>
      <c r="K241" s="149"/>
      <c r="L241" s="149"/>
      <c r="M241" s="529"/>
      <c r="N241" s="529"/>
      <c r="O241" s="529"/>
      <c r="P241" s="529"/>
      <c r="Q241" s="529"/>
      <c r="R241" s="529"/>
      <c r="S241" s="529"/>
      <c r="T241" s="529"/>
      <c r="U241" s="529"/>
      <c r="V241" s="529"/>
      <c r="W241" s="529"/>
      <c r="X241" s="529"/>
      <c r="Y241" s="529"/>
    </row>
    <row r="242" ht="12.75" customHeight="1">
      <c r="A242" s="149"/>
      <c r="B242" s="149"/>
      <c r="C242" s="149"/>
      <c r="D242" s="149"/>
      <c r="E242" s="149"/>
      <c r="F242" s="149"/>
      <c r="G242" s="149"/>
      <c r="H242" s="149"/>
      <c r="I242" s="149"/>
      <c r="J242" s="149"/>
      <c r="K242" s="149"/>
      <c r="L242" s="149"/>
      <c r="M242" s="529"/>
      <c r="N242" s="529"/>
      <c r="O242" s="529"/>
      <c r="P242" s="529"/>
      <c r="Q242" s="529"/>
      <c r="R242" s="529"/>
      <c r="S242" s="529"/>
      <c r="T242" s="529"/>
      <c r="U242" s="529"/>
      <c r="V242" s="529"/>
      <c r="W242" s="529"/>
      <c r="X242" s="529"/>
      <c r="Y242" s="529"/>
    </row>
    <row r="243" ht="12.75" customHeight="1">
      <c r="A243" s="149"/>
      <c r="B243" s="149"/>
      <c r="C243" s="149"/>
      <c r="D243" s="149"/>
      <c r="E243" s="149"/>
      <c r="F243" s="149"/>
      <c r="G243" s="149"/>
      <c r="H243" s="149"/>
      <c r="I243" s="149"/>
      <c r="J243" s="149"/>
      <c r="K243" s="149"/>
      <c r="L243" s="149"/>
      <c r="M243" s="529"/>
      <c r="N243" s="529"/>
      <c r="O243" s="529"/>
      <c r="P243" s="529"/>
      <c r="Q243" s="529"/>
      <c r="R243" s="529"/>
      <c r="S243" s="529"/>
      <c r="T243" s="529"/>
      <c r="U243" s="529"/>
      <c r="V243" s="529"/>
      <c r="W243" s="529"/>
      <c r="X243" s="529"/>
      <c r="Y243" s="529"/>
    </row>
    <row r="244" ht="12.75" customHeight="1">
      <c r="A244" s="149"/>
      <c r="B244" s="149"/>
      <c r="C244" s="149"/>
      <c r="D244" s="149"/>
      <c r="E244" s="149"/>
      <c r="F244" s="149"/>
      <c r="G244" s="149"/>
      <c r="H244" s="149"/>
      <c r="I244" s="149"/>
      <c r="J244" s="149"/>
      <c r="K244" s="149"/>
      <c r="L244" s="149"/>
      <c r="M244" s="529"/>
      <c r="N244" s="529"/>
      <c r="O244" s="529"/>
      <c r="P244" s="529"/>
      <c r="Q244" s="529"/>
      <c r="R244" s="529"/>
      <c r="S244" s="529"/>
      <c r="T244" s="529"/>
      <c r="U244" s="529"/>
      <c r="V244" s="529"/>
      <c r="W244" s="529"/>
      <c r="X244" s="529"/>
      <c r="Y244" s="529"/>
    </row>
    <row r="245" ht="12.75" customHeight="1">
      <c r="A245" s="149"/>
      <c r="B245" s="149"/>
      <c r="C245" s="149"/>
      <c r="D245" s="149"/>
      <c r="E245" s="149"/>
      <c r="F245" s="149"/>
      <c r="G245" s="149"/>
      <c r="H245" s="149"/>
      <c r="I245" s="149"/>
      <c r="J245" s="149"/>
      <c r="K245" s="149"/>
      <c r="L245" s="149"/>
      <c r="M245" s="529"/>
      <c r="N245" s="529"/>
      <c r="O245" s="529"/>
      <c r="P245" s="529"/>
      <c r="Q245" s="529"/>
      <c r="R245" s="529"/>
      <c r="S245" s="529"/>
      <c r="T245" s="529"/>
      <c r="U245" s="529"/>
      <c r="V245" s="529"/>
      <c r="W245" s="529"/>
      <c r="X245" s="529"/>
      <c r="Y245" s="529"/>
    </row>
    <row r="246" ht="12.75" customHeight="1">
      <c r="A246" s="149"/>
      <c r="B246" s="149"/>
      <c r="C246" s="149"/>
      <c r="D246" s="149"/>
      <c r="E246" s="149"/>
      <c r="F246" s="149"/>
      <c r="G246" s="149"/>
      <c r="H246" s="149"/>
      <c r="I246" s="149"/>
      <c r="J246" s="149"/>
      <c r="K246" s="149"/>
      <c r="L246" s="149"/>
      <c r="M246" s="529"/>
      <c r="N246" s="529"/>
      <c r="O246" s="529"/>
      <c r="P246" s="529"/>
      <c r="Q246" s="529"/>
      <c r="R246" s="529"/>
      <c r="S246" s="529"/>
      <c r="T246" s="529"/>
      <c r="U246" s="529"/>
      <c r="V246" s="529"/>
      <c r="W246" s="529"/>
      <c r="X246" s="529"/>
      <c r="Y246" s="529"/>
    </row>
    <row r="247" ht="12.75" customHeight="1">
      <c r="A247" s="149"/>
      <c r="B247" s="149"/>
      <c r="C247" s="149"/>
      <c r="D247" s="149"/>
      <c r="E247" s="149"/>
      <c r="F247" s="149"/>
      <c r="G247" s="149"/>
      <c r="H247" s="149"/>
      <c r="I247" s="149"/>
      <c r="J247" s="149"/>
      <c r="K247" s="149"/>
      <c r="L247" s="149"/>
      <c r="M247" s="529"/>
      <c r="N247" s="529"/>
      <c r="O247" s="529"/>
      <c r="P247" s="529"/>
      <c r="Q247" s="529"/>
      <c r="R247" s="529"/>
      <c r="S247" s="529"/>
      <c r="T247" s="529"/>
      <c r="U247" s="529"/>
      <c r="V247" s="529"/>
      <c r="W247" s="529"/>
      <c r="X247" s="529"/>
      <c r="Y247" s="529"/>
    </row>
    <row r="248" ht="12.75" customHeight="1">
      <c r="A248" s="149"/>
      <c r="B248" s="149"/>
      <c r="C248" s="149"/>
      <c r="D248" s="149"/>
      <c r="E248" s="149"/>
      <c r="F248" s="149"/>
      <c r="G248" s="149"/>
      <c r="H248" s="149"/>
      <c r="I248" s="149"/>
      <c r="J248" s="149"/>
      <c r="K248" s="149"/>
      <c r="L248" s="149"/>
      <c r="M248" s="529"/>
      <c r="N248" s="529"/>
      <c r="O248" s="529"/>
      <c r="P248" s="529"/>
      <c r="Q248" s="529"/>
      <c r="R248" s="529"/>
      <c r="S248" s="529"/>
      <c r="T248" s="529"/>
      <c r="U248" s="529"/>
      <c r="V248" s="529"/>
      <c r="W248" s="529"/>
      <c r="X248" s="529"/>
      <c r="Y248" s="529"/>
    </row>
    <row r="249" ht="12.75" customHeight="1">
      <c r="A249" s="149"/>
      <c r="B249" s="149"/>
      <c r="C249" s="149"/>
      <c r="D249" s="149"/>
      <c r="E249" s="149"/>
      <c r="F249" s="149"/>
      <c r="G249" s="149"/>
      <c r="H249" s="149"/>
      <c r="I249" s="149"/>
      <c r="J249" s="149"/>
      <c r="K249" s="149"/>
      <c r="L249" s="149"/>
      <c r="M249" s="529"/>
      <c r="N249" s="529"/>
      <c r="O249" s="529"/>
      <c r="P249" s="529"/>
      <c r="Q249" s="529"/>
      <c r="R249" s="529"/>
      <c r="S249" s="529"/>
      <c r="T249" s="529"/>
      <c r="U249" s="529"/>
      <c r="V249" s="529"/>
      <c r="W249" s="529"/>
      <c r="X249" s="529"/>
      <c r="Y249" s="529"/>
    </row>
    <row r="250" ht="12.75" customHeight="1">
      <c r="A250" s="149"/>
      <c r="B250" s="149"/>
      <c r="C250" s="149"/>
      <c r="D250" s="149"/>
      <c r="E250" s="149"/>
      <c r="F250" s="149"/>
      <c r="G250" s="149"/>
      <c r="H250" s="149"/>
      <c r="I250" s="149"/>
      <c r="J250" s="149"/>
      <c r="K250" s="149"/>
      <c r="L250" s="149"/>
      <c r="M250" s="529"/>
      <c r="N250" s="529"/>
      <c r="O250" s="529"/>
      <c r="P250" s="529"/>
      <c r="Q250" s="529"/>
      <c r="R250" s="529"/>
      <c r="S250" s="529"/>
      <c r="T250" s="529"/>
      <c r="U250" s="529"/>
      <c r="V250" s="529"/>
      <c r="W250" s="529"/>
      <c r="X250" s="529"/>
      <c r="Y250" s="529"/>
    </row>
    <row r="251" ht="12.75" customHeight="1">
      <c r="A251" s="149"/>
      <c r="B251" s="149"/>
      <c r="C251" s="149"/>
      <c r="D251" s="149"/>
      <c r="E251" s="149"/>
      <c r="F251" s="149"/>
      <c r="G251" s="149"/>
      <c r="H251" s="149"/>
      <c r="I251" s="149"/>
      <c r="J251" s="149"/>
      <c r="K251" s="149"/>
      <c r="L251" s="149"/>
      <c r="M251" s="529"/>
      <c r="N251" s="529"/>
      <c r="O251" s="529"/>
      <c r="P251" s="529"/>
      <c r="Q251" s="529"/>
      <c r="R251" s="529"/>
      <c r="S251" s="529"/>
      <c r="T251" s="529"/>
      <c r="U251" s="529"/>
      <c r="V251" s="529"/>
      <c r="W251" s="529"/>
      <c r="X251" s="529"/>
      <c r="Y251" s="529"/>
    </row>
    <row r="252" ht="12.75" customHeight="1">
      <c r="A252" s="149"/>
      <c r="B252" s="149"/>
      <c r="C252" s="149"/>
      <c r="D252" s="149"/>
      <c r="E252" s="149"/>
      <c r="F252" s="149"/>
      <c r="G252" s="149"/>
      <c r="H252" s="149"/>
      <c r="I252" s="149"/>
      <c r="J252" s="149"/>
      <c r="K252" s="149"/>
      <c r="L252" s="149"/>
      <c r="M252" s="529"/>
      <c r="N252" s="529"/>
      <c r="O252" s="529"/>
      <c r="P252" s="529"/>
      <c r="Q252" s="529"/>
      <c r="R252" s="529"/>
      <c r="S252" s="529"/>
      <c r="T252" s="529"/>
      <c r="U252" s="529"/>
      <c r="V252" s="529"/>
      <c r="W252" s="529"/>
      <c r="X252" s="529"/>
      <c r="Y252" s="529"/>
    </row>
    <row r="253" ht="12.75" customHeight="1">
      <c r="A253" s="149"/>
      <c r="B253" s="149"/>
      <c r="C253" s="149"/>
      <c r="D253" s="149"/>
      <c r="E253" s="149"/>
      <c r="F253" s="149"/>
      <c r="G253" s="149"/>
      <c r="H253" s="149"/>
      <c r="I253" s="149"/>
      <c r="J253" s="149"/>
      <c r="K253" s="149"/>
      <c r="L253" s="149"/>
      <c r="M253" s="529"/>
      <c r="N253" s="529"/>
      <c r="O253" s="529"/>
      <c r="P253" s="529"/>
      <c r="Q253" s="529"/>
      <c r="R253" s="529"/>
      <c r="S253" s="529"/>
      <c r="T253" s="529"/>
      <c r="U253" s="529"/>
      <c r="V253" s="529"/>
      <c r="W253" s="529"/>
      <c r="X253" s="529"/>
      <c r="Y253" s="529"/>
    </row>
    <row r="254" ht="12.75" customHeight="1">
      <c r="A254" s="149"/>
      <c r="B254" s="149"/>
      <c r="C254" s="149"/>
      <c r="D254" s="149"/>
      <c r="E254" s="149"/>
      <c r="F254" s="149"/>
      <c r="G254" s="149"/>
      <c r="H254" s="149"/>
      <c r="I254" s="149"/>
      <c r="J254" s="149"/>
      <c r="K254" s="149"/>
      <c r="L254" s="149"/>
      <c r="M254" s="529"/>
      <c r="N254" s="529"/>
      <c r="O254" s="529"/>
      <c r="P254" s="529"/>
      <c r="Q254" s="529"/>
      <c r="R254" s="529"/>
      <c r="S254" s="529"/>
      <c r="T254" s="529"/>
      <c r="U254" s="529"/>
      <c r="V254" s="529"/>
      <c r="W254" s="529"/>
      <c r="X254" s="529"/>
      <c r="Y254" s="529"/>
    </row>
    <row r="255" ht="12.75" customHeight="1">
      <c r="A255" s="149"/>
      <c r="B255" s="149"/>
      <c r="C255" s="149"/>
      <c r="D255" s="149"/>
      <c r="E255" s="149"/>
      <c r="F255" s="149"/>
      <c r="G255" s="149"/>
      <c r="H255" s="149"/>
      <c r="I255" s="149"/>
      <c r="J255" s="149"/>
      <c r="K255" s="149"/>
      <c r="L255" s="149"/>
      <c r="M255" s="529"/>
      <c r="N255" s="529"/>
      <c r="O255" s="529"/>
      <c r="P255" s="529"/>
      <c r="Q255" s="529"/>
      <c r="R255" s="529"/>
      <c r="S255" s="529"/>
      <c r="T255" s="529"/>
      <c r="U255" s="529"/>
      <c r="V255" s="529"/>
      <c r="W255" s="529"/>
      <c r="X255" s="529"/>
      <c r="Y255" s="529"/>
    </row>
    <row r="256" ht="12.75" customHeight="1">
      <c r="A256" s="149"/>
      <c r="B256" s="149"/>
      <c r="C256" s="149"/>
      <c r="D256" s="149"/>
      <c r="E256" s="149"/>
      <c r="F256" s="149"/>
      <c r="G256" s="149"/>
      <c r="H256" s="149"/>
      <c r="I256" s="149"/>
      <c r="J256" s="149"/>
      <c r="K256" s="149"/>
      <c r="L256" s="149"/>
      <c r="M256" s="529"/>
      <c r="N256" s="529"/>
      <c r="O256" s="529"/>
      <c r="P256" s="529"/>
      <c r="Q256" s="529"/>
      <c r="R256" s="529"/>
      <c r="S256" s="529"/>
      <c r="T256" s="529"/>
      <c r="U256" s="529"/>
      <c r="V256" s="529"/>
      <c r="W256" s="529"/>
      <c r="X256" s="529"/>
      <c r="Y256" s="529"/>
    </row>
    <row r="257" ht="12.75" customHeight="1">
      <c r="A257" s="149"/>
      <c r="B257" s="149"/>
      <c r="C257" s="149"/>
      <c r="D257" s="149"/>
      <c r="E257" s="149"/>
      <c r="F257" s="149"/>
      <c r="G257" s="149"/>
      <c r="H257" s="149"/>
      <c r="I257" s="149"/>
      <c r="J257" s="149"/>
      <c r="K257" s="149"/>
      <c r="L257" s="149"/>
      <c r="M257" s="529"/>
      <c r="N257" s="529"/>
      <c r="O257" s="529"/>
      <c r="P257" s="529"/>
      <c r="Q257" s="529"/>
      <c r="R257" s="529"/>
      <c r="S257" s="529"/>
      <c r="T257" s="529"/>
      <c r="U257" s="529"/>
      <c r="V257" s="529"/>
      <c r="W257" s="529"/>
      <c r="X257" s="529"/>
      <c r="Y257" s="529"/>
    </row>
    <row r="258" ht="12.75" customHeight="1">
      <c r="A258" s="149"/>
      <c r="B258" s="149"/>
      <c r="C258" s="149"/>
      <c r="D258" s="149"/>
      <c r="E258" s="149"/>
      <c r="F258" s="149"/>
      <c r="G258" s="149"/>
      <c r="H258" s="149"/>
      <c r="I258" s="149"/>
      <c r="J258" s="149"/>
      <c r="K258" s="149"/>
      <c r="L258" s="149"/>
      <c r="M258" s="529"/>
      <c r="N258" s="529"/>
      <c r="O258" s="529"/>
      <c r="P258" s="529"/>
      <c r="Q258" s="529"/>
      <c r="R258" s="529"/>
      <c r="S258" s="529"/>
      <c r="T258" s="529"/>
      <c r="U258" s="529"/>
      <c r="V258" s="529"/>
      <c r="W258" s="529"/>
      <c r="X258" s="529"/>
      <c r="Y258" s="529"/>
    </row>
    <row r="259" ht="12.75" customHeight="1">
      <c r="A259" s="149"/>
      <c r="B259" s="149"/>
      <c r="C259" s="149"/>
      <c r="D259" s="149"/>
      <c r="E259" s="149"/>
      <c r="F259" s="149"/>
      <c r="G259" s="149"/>
      <c r="H259" s="149"/>
      <c r="I259" s="149"/>
      <c r="J259" s="149"/>
      <c r="K259" s="149"/>
      <c r="L259" s="149"/>
      <c r="M259" s="529"/>
      <c r="N259" s="529"/>
      <c r="O259" s="529"/>
      <c r="P259" s="529"/>
      <c r="Q259" s="529"/>
      <c r="R259" s="529"/>
      <c r="S259" s="529"/>
      <c r="T259" s="529"/>
      <c r="U259" s="529"/>
      <c r="V259" s="529"/>
      <c r="W259" s="529"/>
      <c r="X259" s="529"/>
      <c r="Y259" s="529"/>
    </row>
    <row r="260" ht="12.75" customHeight="1">
      <c r="A260" s="149"/>
      <c r="B260" s="149"/>
      <c r="C260" s="149"/>
      <c r="D260" s="149"/>
      <c r="E260" s="149"/>
      <c r="F260" s="149"/>
      <c r="G260" s="149"/>
      <c r="H260" s="149"/>
      <c r="I260" s="149"/>
      <c r="J260" s="149"/>
      <c r="K260" s="149"/>
      <c r="L260" s="149"/>
      <c r="M260" s="529"/>
      <c r="N260" s="529"/>
      <c r="O260" s="529"/>
      <c r="P260" s="529"/>
      <c r="Q260" s="529"/>
      <c r="R260" s="529"/>
      <c r="S260" s="529"/>
      <c r="T260" s="529"/>
      <c r="U260" s="529"/>
      <c r="V260" s="529"/>
      <c r="W260" s="529"/>
      <c r="X260" s="529"/>
      <c r="Y260" s="529"/>
    </row>
    <row r="261" ht="12.75" customHeight="1">
      <c r="A261" s="149"/>
      <c r="B261" s="149"/>
      <c r="C261" s="149"/>
      <c r="D261" s="149"/>
      <c r="E261" s="149"/>
      <c r="F261" s="149"/>
      <c r="G261" s="149"/>
      <c r="H261" s="149"/>
      <c r="I261" s="149"/>
      <c r="J261" s="149"/>
      <c r="K261" s="149"/>
      <c r="L261" s="149"/>
      <c r="M261" s="529"/>
      <c r="N261" s="529"/>
      <c r="O261" s="529"/>
      <c r="P261" s="529"/>
      <c r="Q261" s="529"/>
      <c r="R261" s="529"/>
      <c r="S261" s="529"/>
      <c r="T261" s="529"/>
      <c r="U261" s="529"/>
      <c r="V261" s="529"/>
      <c r="W261" s="529"/>
      <c r="X261" s="529"/>
      <c r="Y261" s="529"/>
    </row>
    <row r="262" ht="12.75" customHeight="1">
      <c r="A262" s="149"/>
      <c r="B262" s="149"/>
      <c r="C262" s="149"/>
      <c r="D262" s="149"/>
      <c r="E262" s="149"/>
      <c r="F262" s="149"/>
      <c r="G262" s="149"/>
      <c r="H262" s="149"/>
      <c r="I262" s="149"/>
      <c r="J262" s="149"/>
      <c r="K262" s="149"/>
      <c r="L262" s="149"/>
      <c r="M262" s="529"/>
      <c r="N262" s="529"/>
      <c r="O262" s="529"/>
      <c r="P262" s="529"/>
      <c r="Q262" s="529"/>
      <c r="R262" s="529"/>
      <c r="S262" s="529"/>
      <c r="T262" s="529"/>
      <c r="U262" s="529"/>
      <c r="V262" s="529"/>
      <c r="W262" s="529"/>
      <c r="X262" s="529"/>
      <c r="Y262" s="529"/>
    </row>
    <row r="263" ht="12.75" customHeight="1">
      <c r="A263" s="149"/>
      <c r="B263" s="149"/>
      <c r="C263" s="149"/>
      <c r="D263" s="149"/>
      <c r="E263" s="149"/>
      <c r="F263" s="149"/>
      <c r="G263" s="149"/>
      <c r="H263" s="149"/>
      <c r="I263" s="149"/>
      <c r="J263" s="149"/>
      <c r="K263" s="149"/>
      <c r="L263" s="149"/>
      <c r="M263" s="529"/>
      <c r="N263" s="529"/>
      <c r="O263" s="529"/>
      <c r="P263" s="529"/>
      <c r="Q263" s="529"/>
      <c r="R263" s="529"/>
      <c r="S263" s="529"/>
      <c r="T263" s="529"/>
      <c r="U263" s="529"/>
      <c r="V263" s="529"/>
      <c r="W263" s="529"/>
      <c r="X263" s="529"/>
      <c r="Y263" s="529"/>
    </row>
    <row r="264" ht="12.75" customHeight="1">
      <c r="A264" s="149"/>
      <c r="B264" s="149"/>
      <c r="C264" s="149"/>
      <c r="D264" s="149"/>
      <c r="E264" s="149"/>
      <c r="F264" s="149"/>
      <c r="G264" s="149"/>
      <c r="H264" s="149"/>
      <c r="I264" s="149"/>
      <c r="J264" s="149"/>
      <c r="K264" s="149"/>
      <c r="L264" s="149"/>
      <c r="M264" s="529"/>
      <c r="N264" s="529"/>
      <c r="O264" s="529"/>
      <c r="P264" s="529"/>
      <c r="Q264" s="529"/>
      <c r="R264" s="529"/>
      <c r="S264" s="529"/>
      <c r="T264" s="529"/>
      <c r="U264" s="529"/>
      <c r="V264" s="529"/>
      <c r="W264" s="529"/>
      <c r="X264" s="529"/>
      <c r="Y264" s="529"/>
    </row>
    <row r="265" ht="12.75" customHeight="1">
      <c r="A265" s="149"/>
      <c r="B265" s="149"/>
      <c r="C265" s="149"/>
      <c r="D265" s="149"/>
      <c r="E265" s="149"/>
      <c r="F265" s="149"/>
      <c r="G265" s="149"/>
      <c r="H265" s="149"/>
      <c r="I265" s="149"/>
      <c r="J265" s="149"/>
      <c r="K265" s="149"/>
      <c r="L265" s="149"/>
      <c r="M265" s="529"/>
      <c r="N265" s="529"/>
      <c r="O265" s="529"/>
      <c r="P265" s="529"/>
      <c r="Q265" s="529"/>
      <c r="R265" s="529"/>
      <c r="S265" s="529"/>
      <c r="T265" s="529"/>
      <c r="U265" s="529"/>
      <c r="V265" s="529"/>
      <c r="W265" s="529"/>
      <c r="X265" s="529"/>
      <c r="Y265" s="529"/>
    </row>
    <row r="266" ht="12.75" customHeight="1">
      <c r="A266" s="149"/>
      <c r="B266" s="149"/>
      <c r="C266" s="149"/>
      <c r="D266" s="149"/>
      <c r="E266" s="149"/>
      <c r="F266" s="149"/>
      <c r="G266" s="149"/>
      <c r="H266" s="149"/>
      <c r="I266" s="149"/>
      <c r="J266" s="149"/>
      <c r="K266" s="149"/>
      <c r="L266" s="149"/>
      <c r="M266" s="529"/>
      <c r="N266" s="529"/>
      <c r="O266" s="529"/>
      <c r="P266" s="529"/>
      <c r="Q266" s="529"/>
      <c r="R266" s="529"/>
      <c r="S266" s="529"/>
      <c r="T266" s="529"/>
      <c r="U266" s="529"/>
      <c r="V266" s="529"/>
      <c r="W266" s="529"/>
      <c r="X266" s="529"/>
      <c r="Y266" s="529"/>
    </row>
    <row r="267" ht="12.75" customHeight="1">
      <c r="A267" s="149"/>
      <c r="B267" s="149"/>
      <c r="C267" s="149"/>
      <c r="D267" s="149"/>
      <c r="E267" s="149"/>
      <c r="F267" s="149"/>
      <c r="G267" s="149"/>
      <c r="H267" s="149"/>
      <c r="I267" s="149"/>
      <c r="J267" s="149"/>
      <c r="K267" s="149"/>
      <c r="L267" s="149"/>
      <c r="M267" s="529"/>
      <c r="N267" s="529"/>
      <c r="O267" s="529"/>
      <c r="P267" s="529"/>
      <c r="Q267" s="529"/>
      <c r="R267" s="529"/>
      <c r="S267" s="529"/>
      <c r="T267" s="529"/>
      <c r="U267" s="529"/>
      <c r="V267" s="529"/>
      <c r="W267" s="529"/>
      <c r="X267" s="529"/>
      <c r="Y267" s="529"/>
    </row>
    <row r="268" ht="12.75" customHeight="1">
      <c r="A268" s="149"/>
      <c r="B268" s="149"/>
      <c r="C268" s="149"/>
      <c r="D268" s="149"/>
      <c r="E268" s="149"/>
      <c r="F268" s="149"/>
      <c r="G268" s="149"/>
      <c r="H268" s="149"/>
      <c r="I268" s="149"/>
      <c r="J268" s="149"/>
      <c r="K268" s="149"/>
      <c r="L268" s="149"/>
      <c r="M268" s="529"/>
      <c r="N268" s="529"/>
      <c r="O268" s="529"/>
      <c r="P268" s="529"/>
      <c r="Q268" s="529"/>
      <c r="R268" s="529"/>
      <c r="S268" s="529"/>
      <c r="T268" s="529"/>
      <c r="U268" s="529"/>
      <c r="V268" s="529"/>
      <c r="W268" s="529"/>
      <c r="X268" s="529"/>
      <c r="Y268" s="529"/>
    </row>
    <row r="269" ht="12.75" customHeight="1">
      <c r="A269" s="149"/>
      <c r="B269" s="149"/>
      <c r="C269" s="149"/>
      <c r="D269" s="149"/>
      <c r="E269" s="149"/>
      <c r="F269" s="149"/>
      <c r="G269" s="149"/>
      <c r="H269" s="149"/>
      <c r="I269" s="149"/>
      <c r="J269" s="149"/>
      <c r="K269" s="149"/>
      <c r="L269" s="149"/>
      <c r="M269" s="529"/>
      <c r="N269" s="529"/>
      <c r="O269" s="529"/>
      <c r="P269" s="529"/>
      <c r="Q269" s="529"/>
      <c r="R269" s="529"/>
      <c r="S269" s="529"/>
      <c r="T269" s="529"/>
      <c r="U269" s="529"/>
      <c r="V269" s="529"/>
      <c r="W269" s="529"/>
      <c r="X269" s="529"/>
      <c r="Y269" s="529"/>
    </row>
    <row r="270" ht="12.75" customHeight="1">
      <c r="A270" s="149"/>
      <c r="B270" s="149"/>
      <c r="C270" s="149"/>
      <c r="D270" s="149"/>
      <c r="E270" s="149"/>
      <c r="F270" s="149"/>
      <c r="G270" s="149"/>
      <c r="H270" s="149"/>
      <c r="I270" s="149"/>
      <c r="J270" s="149"/>
      <c r="K270" s="149"/>
      <c r="L270" s="149"/>
      <c r="M270" s="529"/>
      <c r="N270" s="529"/>
      <c r="O270" s="529"/>
      <c r="P270" s="529"/>
      <c r="Q270" s="529"/>
      <c r="R270" s="529"/>
      <c r="S270" s="529"/>
      <c r="T270" s="529"/>
      <c r="U270" s="529"/>
      <c r="V270" s="529"/>
      <c r="W270" s="529"/>
      <c r="X270" s="529"/>
      <c r="Y270" s="529"/>
    </row>
    <row r="271" ht="12.75" customHeight="1">
      <c r="A271" s="149"/>
      <c r="B271" s="149"/>
      <c r="C271" s="149"/>
      <c r="D271" s="149"/>
      <c r="E271" s="149"/>
      <c r="F271" s="149"/>
      <c r="G271" s="149"/>
      <c r="H271" s="149"/>
      <c r="I271" s="149"/>
      <c r="J271" s="149"/>
      <c r="K271" s="149"/>
      <c r="L271" s="149"/>
      <c r="M271" s="529"/>
      <c r="N271" s="529"/>
      <c r="O271" s="529"/>
      <c r="P271" s="529"/>
      <c r="Q271" s="529"/>
      <c r="R271" s="529"/>
      <c r="S271" s="529"/>
      <c r="T271" s="529"/>
      <c r="U271" s="529"/>
      <c r="V271" s="529"/>
      <c r="W271" s="529"/>
      <c r="X271" s="529"/>
      <c r="Y271" s="529"/>
    </row>
    <row r="272" ht="12.75" customHeight="1">
      <c r="A272" s="149"/>
      <c r="B272" s="149"/>
      <c r="C272" s="149"/>
      <c r="D272" s="149"/>
      <c r="E272" s="149"/>
      <c r="F272" s="149"/>
      <c r="G272" s="149"/>
      <c r="H272" s="149"/>
      <c r="I272" s="149"/>
      <c r="J272" s="149"/>
      <c r="K272" s="149"/>
      <c r="L272" s="149"/>
      <c r="M272" s="529"/>
      <c r="N272" s="529"/>
      <c r="O272" s="529"/>
      <c r="P272" s="529"/>
      <c r="Q272" s="529"/>
      <c r="R272" s="529"/>
      <c r="S272" s="529"/>
      <c r="T272" s="529"/>
      <c r="U272" s="529"/>
      <c r="V272" s="529"/>
      <c r="W272" s="529"/>
      <c r="X272" s="529"/>
      <c r="Y272" s="529"/>
    </row>
    <row r="273" ht="12.75" customHeight="1">
      <c r="A273" s="149"/>
      <c r="B273" s="149"/>
      <c r="C273" s="149"/>
      <c r="D273" s="149"/>
      <c r="E273" s="149"/>
      <c r="F273" s="149"/>
      <c r="G273" s="149"/>
      <c r="H273" s="149"/>
      <c r="I273" s="149"/>
      <c r="J273" s="149"/>
      <c r="K273" s="149"/>
      <c r="L273" s="149"/>
      <c r="M273" s="529"/>
      <c r="N273" s="529"/>
      <c r="O273" s="529"/>
      <c r="P273" s="529"/>
      <c r="Q273" s="529"/>
      <c r="R273" s="529"/>
      <c r="S273" s="529"/>
      <c r="T273" s="529"/>
      <c r="U273" s="529"/>
      <c r="V273" s="529"/>
      <c r="W273" s="529"/>
      <c r="X273" s="529"/>
      <c r="Y273" s="529"/>
    </row>
    <row r="274" ht="12.75" customHeight="1">
      <c r="A274" s="149"/>
      <c r="B274" s="149"/>
      <c r="C274" s="149"/>
      <c r="D274" s="149"/>
      <c r="E274" s="149"/>
      <c r="F274" s="149"/>
      <c r="G274" s="149"/>
      <c r="H274" s="149"/>
      <c r="I274" s="149"/>
      <c r="J274" s="149"/>
      <c r="K274" s="149"/>
      <c r="L274" s="149"/>
      <c r="M274" s="529"/>
      <c r="N274" s="529"/>
      <c r="O274" s="529"/>
      <c r="P274" s="529"/>
      <c r="Q274" s="529"/>
      <c r="R274" s="529"/>
      <c r="S274" s="529"/>
      <c r="T274" s="529"/>
      <c r="U274" s="529"/>
      <c r="V274" s="529"/>
      <c r="W274" s="529"/>
      <c r="X274" s="529"/>
      <c r="Y274" s="529"/>
    </row>
    <row r="275" ht="12.75" customHeight="1">
      <c r="A275" s="149"/>
      <c r="B275" s="149"/>
      <c r="C275" s="149"/>
      <c r="D275" s="149"/>
      <c r="E275" s="149"/>
      <c r="F275" s="149"/>
      <c r="G275" s="149"/>
      <c r="H275" s="149"/>
      <c r="I275" s="149"/>
      <c r="J275" s="149"/>
      <c r="K275" s="149"/>
      <c r="L275" s="149"/>
      <c r="M275" s="529"/>
      <c r="N275" s="529"/>
      <c r="O275" s="529"/>
      <c r="P275" s="529"/>
      <c r="Q275" s="529"/>
      <c r="R275" s="529"/>
      <c r="S275" s="529"/>
      <c r="T275" s="529"/>
      <c r="U275" s="529"/>
      <c r="V275" s="529"/>
      <c r="W275" s="529"/>
      <c r="X275" s="529"/>
      <c r="Y275" s="529"/>
    </row>
    <row r="276" ht="12.75" customHeight="1">
      <c r="A276" s="149"/>
      <c r="B276" s="149"/>
      <c r="C276" s="149"/>
      <c r="D276" s="149"/>
      <c r="E276" s="149"/>
      <c r="F276" s="149"/>
      <c r="G276" s="149"/>
      <c r="H276" s="149"/>
      <c r="I276" s="149"/>
      <c r="J276" s="149"/>
      <c r="K276" s="149"/>
      <c r="L276" s="149"/>
      <c r="M276" s="529"/>
      <c r="N276" s="529"/>
      <c r="O276" s="529"/>
      <c r="P276" s="529"/>
      <c r="Q276" s="529"/>
      <c r="R276" s="529"/>
      <c r="S276" s="529"/>
      <c r="T276" s="529"/>
      <c r="U276" s="529"/>
      <c r="V276" s="529"/>
      <c r="W276" s="529"/>
      <c r="X276" s="529"/>
      <c r="Y276" s="529"/>
    </row>
    <row r="277" ht="12.75" customHeight="1">
      <c r="A277" s="149"/>
      <c r="B277" s="149"/>
      <c r="C277" s="149"/>
      <c r="D277" s="149"/>
      <c r="E277" s="149"/>
      <c r="F277" s="149"/>
      <c r="G277" s="149"/>
      <c r="H277" s="149"/>
      <c r="I277" s="149"/>
      <c r="J277" s="149"/>
      <c r="K277" s="149"/>
      <c r="L277" s="149"/>
      <c r="M277" s="529"/>
      <c r="N277" s="529"/>
      <c r="O277" s="529"/>
      <c r="P277" s="529"/>
      <c r="Q277" s="529"/>
      <c r="R277" s="529"/>
      <c r="S277" s="529"/>
      <c r="T277" s="529"/>
      <c r="U277" s="529"/>
      <c r="V277" s="529"/>
      <c r="W277" s="529"/>
      <c r="X277" s="529"/>
      <c r="Y277" s="529"/>
    </row>
    <row r="278" ht="12.75" customHeight="1">
      <c r="A278" s="149"/>
      <c r="B278" s="149"/>
      <c r="C278" s="149"/>
      <c r="D278" s="149"/>
      <c r="E278" s="149"/>
      <c r="F278" s="149"/>
      <c r="G278" s="149"/>
      <c r="H278" s="149"/>
      <c r="I278" s="149"/>
      <c r="J278" s="149"/>
      <c r="K278" s="149"/>
      <c r="L278" s="149"/>
      <c r="M278" s="529"/>
      <c r="N278" s="529"/>
      <c r="O278" s="529"/>
      <c r="P278" s="529"/>
      <c r="Q278" s="529"/>
      <c r="R278" s="529"/>
      <c r="S278" s="529"/>
      <c r="T278" s="529"/>
      <c r="U278" s="529"/>
      <c r="V278" s="529"/>
      <c r="W278" s="529"/>
      <c r="X278" s="529"/>
      <c r="Y278" s="529"/>
    </row>
    <row r="279" ht="12.75" customHeight="1">
      <c r="A279" s="149"/>
      <c r="B279" s="149"/>
      <c r="C279" s="149"/>
      <c r="D279" s="149"/>
      <c r="E279" s="149"/>
      <c r="F279" s="149"/>
      <c r="G279" s="149"/>
      <c r="H279" s="149"/>
      <c r="I279" s="149"/>
      <c r="J279" s="149"/>
      <c r="K279" s="149"/>
      <c r="L279" s="149"/>
      <c r="M279" s="529"/>
      <c r="N279" s="529"/>
      <c r="O279" s="529"/>
      <c r="P279" s="529"/>
      <c r="Q279" s="529"/>
      <c r="R279" s="529"/>
      <c r="S279" s="529"/>
      <c r="T279" s="529"/>
      <c r="U279" s="529"/>
      <c r="V279" s="529"/>
      <c r="W279" s="529"/>
      <c r="X279" s="529"/>
      <c r="Y279" s="529"/>
    </row>
    <row r="280" ht="12.75" customHeight="1">
      <c r="A280" s="149"/>
      <c r="B280" s="149"/>
      <c r="C280" s="149"/>
      <c r="D280" s="149"/>
      <c r="E280" s="149"/>
      <c r="F280" s="149"/>
      <c r="G280" s="149"/>
      <c r="H280" s="149"/>
      <c r="I280" s="149"/>
      <c r="J280" s="149"/>
      <c r="K280" s="149"/>
      <c r="L280" s="149"/>
      <c r="M280" s="529"/>
      <c r="N280" s="529"/>
      <c r="O280" s="529"/>
      <c r="P280" s="529"/>
      <c r="Q280" s="529"/>
      <c r="R280" s="529"/>
      <c r="S280" s="529"/>
      <c r="T280" s="529"/>
      <c r="U280" s="529"/>
      <c r="V280" s="529"/>
      <c r="W280" s="529"/>
      <c r="X280" s="529"/>
      <c r="Y280" s="529"/>
    </row>
    <row r="281" ht="12.75" customHeight="1">
      <c r="A281" s="149"/>
      <c r="B281" s="149"/>
      <c r="C281" s="149"/>
      <c r="D281" s="149"/>
      <c r="E281" s="149"/>
      <c r="F281" s="149"/>
      <c r="G281" s="149"/>
      <c r="H281" s="149"/>
      <c r="I281" s="149"/>
      <c r="J281" s="149"/>
      <c r="K281" s="149"/>
      <c r="L281" s="149"/>
      <c r="M281" s="529"/>
      <c r="N281" s="529"/>
      <c r="O281" s="529"/>
      <c r="P281" s="529"/>
      <c r="Q281" s="529"/>
      <c r="R281" s="529"/>
      <c r="S281" s="529"/>
      <c r="T281" s="529"/>
      <c r="U281" s="529"/>
      <c r="V281" s="529"/>
      <c r="W281" s="529"/>
      <c r="X281" s="529"/>
      <c r="Y281" s="529"/>
    </row>
    <row r="282" ht="12.75" customHeight="1">
      <c r="A282" s="149"/>
      <c r="B282" s="149"/>
      <c r="C282" s="149"/>
      <c r="D282" s="149"/>
      <c r="E282" s="149"/>
      <c r="F282" s="149"/>
      <c r="G282" s="149"/>
      <c r="H282" s="149"/>
      <c r="I282" s="149"/>
      <c r="J282" s="149"/>
      <c r="K282" s="149"/>
      <c r="L282" s="149"/>
      <c r="M282" s="529"/>
      <c r="N282" s="529"/>
      <c r="O282" s="529"/>
      <c r="P282" s="529"/>
      <c r="Q282" s="529"/>
      <c r="R282" s="529"/>
      <c r="S282" s="529"/>
      <c r="T282" s="529"/>
      <c r="U282" s="529"/>
      <c r="V282" s="529"/>
      <c r="W282" s="529"/>
      <c r="X282" s="529"/>
      <c r="Y282" s="529"/>
    </row>
    <row r="283" ht="12.75" customHeight="1">
      <c r="A283" s="149"/>
      <c r="B283" s="149"/>
      <c r="C283" s="149"/>
      <c r="D283" s="149"/>
      <c r="E283" s="149"/>
      <c r="F283" s="149"/>
      <c r="G283" s="149"/>
      <c r="H283" s="149"/>
      <c r="I283" s="149"/>
      <c r="J283" s="149"/>
      <c r="K283" s="149"/>
      <c r="L283" s="149"/>
      <c r="M283" s="529"/>
      <c r="N283" s="529"/>
      <c r="O283" s="529"/>
      <c r="P283" s="529"/>
      <c r="Q283" s="529"/>
      <c r="R283" s="529"/>
      <c r="S283" s="529"/>
      <c r="T283" s="529"/>
      <c r="U283" s="529"/>
      <c r="V283" s="529"/>
      <c r="W283" s="529"/>
      <c r="X283" s="529"/>
      <c r="Y283" s="529"/>
    </row>
    <row r="284" ht="12.75" customHeight="1">
      <c r="A284" s="149"/>
      <c r="B284" s="149"/>
      <c r="C284" s="149"/>
      <c r="D284" s="149"/>
      <c r="E284" s="149"/>
      <c r="F284" s="149"/>
      <c r="G284" s="149"/>
      <c r="H284" s="149"/>
      <c r="I284" s="149"/>
      <c r="J284" s="149"/>
      <c r="K284" s="149"/>
      <c r="L284" s="149"/>
      <c r="M284" s="529"/>
      <c r="N284" s="529"/>
      <c r="O284" s="529"/>
      <c r="P284" s="529"/>
      <c r="Q284" s="529"/>
      <c r="R284" s="529"/>
      <c r="S284" s="529"/>
      <c r="T284" s="529"/>
      <c r="U284" s="529"/>
      <c r="V284" s="529"/>
      <c r="W284" s="529"/>
      <c r="X284" s="529"/>
      <c r="Y284" s="529"/>
    </row>
    <row r="285" ht="12.75" customHeight="1">
      <c r="A285" s="149"/>
      <c r="B285" s="149"/>
      <c r="C285" s="149"/>
      <c r="D285" s="149"/>
      <c r="E285" s="149"/>
      <c r="F285" s="149"/>
      <c r="G285" s="149"/>
      <c r="H285" s="149"/>
      <c r="I285" s="149"/>
      <c r="J285" s="149"/>
      <c r="K285" s="149"/>
      <c r="L285" s="149"/>
      <c r="M285" s="529"/>
      <c r="N285" s="529"/>
      <c r="O285" s="529"/>
      <c r="P285" s="529"/>
      <c r="Q285" s="529"/>
      <c r="R285" s="529"/>
      <c r="S285" s="529"/>
      <c r="T285" s="529"/>
      <c r="U285" s="529"/>
      <c r="V285" s="529"/>
      <c r="W285" s="529"/>
      <c r="X285" s="529"/>
      <c r="Y285" s="529"/>
    </row>
    <row r="286" ht="12.75" customHeight="1">
      <c r="A286" s="149"/>
      <c r="B286" s="149"/>
      <c r="C286" s="149"/>
      <c r="D286" s="149"/>
      <c r="E286" s="149"/>
      <c r="F286" s="149"/>
      <c r="G286" s="149"/>
      <c r="H286" s="149"/>
      <c r="I286" s="149"/>
      <c r="J286" s="149"/>
      <c r="K286" s="149"/>
      <c r="L286" s="149"/>
      <c r="M286" s="529"/>
      <c r="N286" s="529"/>
      <c r="O286" s="529"/>
      <c r="P286" s="529"/>
      <c r="Q286" s="529"/>
      <c r="R286" s="529"/>
      <c r="S286" s="529"/>
      <c r="T286" s="529"/>
      <c r="U286" s="529"/>
      <c r="V286" s="529"/>
      <c r="W286" s="529"/>
      <c r="X286" s="529"/>
      <c r="Y286" s="529"/>
    </row>
    <row r="287" ht="12.75" customHeight="1">
      <c r="A287" s="149"/>
      <c r="B287" s="149"/>
      <c r="C287" s="149"/>
      <c r="D287" s="149"/>
      <c r="E287" s="149"/>
      <c r="F287" s="149"/>
      <c r="G287" s="149"/>
      <c r="H287" s="149"/>
      <c r="I287" s="149"/>
      <c r="J287" s="149"/>
      <c r="K287" s="149"/>
      <c r="L287" s="149"/>
      <c r="M287" s="529"/>
      <c r="N287" s="529"/>
      <c r="O287" s="529"/>
      <c r="P287" s="529"/>
      <c r="Q287" s="529"/>
      <c r="R287" s="529"/>
      <c r="S287" s="529"/>
      <c r="T287" s="529"/>
      <c r="U287" s="529"/>
      <c r="V287" s="529"/>
      <c r="W287" s="529"/>
      <c r="X287" s="529"/>
      <c r="Y287" s="529"/>
    </row>
    <row r="288" ht="12.75" customHeight="1">
      <c r="A288" s="149"/>
      <c r="B288" s="149"/>
      <c r="C288" s="149"/>
      <c r="D288" s="149"/>
      <c r="E288" s="149"/>
      <c r="F288" s="149"/>
      <c r="G288" s="149"/>
      <c r="H288" s="149"/>
      <c r="I288" s="149"/>
      <c r="J288" s="149"/>
      <c r="K288" s="149"/>
      <c r="L288" s="149"/>
      <c r="M288" s="529"/>
      <c r="N288" s="529"/>
      <c r="O288" s="529"/>
      <c r="P288" s="529"/>
      <c r="Q288" s="529"/>
      <c r="R288" s="529"/>
      <c r="S288" s="529"/>
      <c r="T288" s="529"/>
      <c r="U288" s="529"/>
      <c r="V288" s="529"/>
      <c r="W288" s="529"/>
      <c r="X288" s="529"/>
      <c r="Y288" s="529"/>
    </row>
    <row r="289" ht="12.75" customHeight="1">
      <c r="A289" s="149"/>
      <c r="B289" s="149"/>
      <c r="C289" s="149"/>
      <c r="D289" s="149"/>
      <c r="E289" s="149"/>
      <c r="F289" s="149"/>
      <c r="G289" s="149"/>
      <c r="H289" s="149"/>
      <c r="I289" s="149"/>
      <c r="J289" s="149"/>
      <c r="K289" s="149"/>
      <c r="L289" s="149"/>
      <c r="M289" s="529"/>
      <c r="N289" s="529"/>
      <c r="O289" s="529"/>
      <c r="P289" s="529"/>
      <c r="Q289" s="529"/>
      <c r="R289" s="529"/>
      <c r="S289" s="529"/>
      <c r="T289" s="529"/>
      <c r="U289" s="529"/>
      <c r="V289" s="529"/>
      <c r="W289" s="529"/>
      <c r="X289" s="529"/>
      <c r="Y289" s="529"/>
    </row>
    <row r="290" ht="12.75" customHeight="1">
      <c r="A290" s="149"/>
      <c r="B290" s="149"/>
      <c r="C290" s="149"/>
      <c r="D290" s="149"/>
      <c r="E290" s="149"/>
      <c r="F290" s="149"/>
      <c r="G290" s="149"/>
      <c r="H290" s="149"/>
      <c r="I290" s="149"/>
      <c r="J290" s="149"/>
      <c r="K290" s="149"/>
      <c r="L290" s="149"/>
      <c r="M290" s="529"/>
      <c r="N290" s="529"/>
      <c r="O290" s="529"/>
      <c r="P290" s="529"/>
      <c r="Q290" s="529"/>
      <c r="R290" s="529"/>
      <c r="S290" s="529"/>
      <c r="T290" s="529"/>
      <c r="U290" s="529"/>
      <c r="V290" s="529"/>
      <c r="W290" s="529"/>
      <c r="X290" s="529"/>
      <c r="Y290" s="529"/>
    </row>
    <row r="291" ht="12.75" customHeight="1">
      <c r="A291" s="149"/>
      <c r="B291" s="149"/>
      <c r="C291" s="149"/>
      <c r="D291" s="149"/>
      <c r="E291" s="149"/>
      <c r="F291" s="149"/>
      <c r="G291" s="149"/>
      <c r="H291" s="149"/>
      <c r="I291" s="149"/>
      <c r="J291" s="149"/>
      <c r="K291" s="149"/>
      <c r="L291" s="149"/>
      <c r="M291" s="529"/>
      <c r="N291" s="529"/>
      <c r="O291" s="529"/>
      <c r="P291" s="529"/>
      <c r="Q291" s="529"/>
      <c r="R291" s="529"/>
      <c r="S291" s="529"/>
      <c r="T291" s="529"/>
      <c r="U291" s="529"/>
      <c r="V291" s="529"/>
      <c r="W291" s="529"/>
      <c r="X291" s="529"/>
      <c r="Y291" s="529"/>
    </row>
    <row r="292" ht="12.75" customHeight="1">
      <c r="A292" s="149"/>
      <c r="B292" s="149"/>
      <c r="C292" s="149"/>
      <c r="D292" s="149"/>
      <c r="E292" s="149"/>
      <c r="F292" s="149"/>
      <c r="G292" s="149"/>
      <c r="H292" s="149"/>
      <c r="I292" s="149"/>
      <c r="J292" s="149"/>
      <c r="K292" s="149"/>
      <c r="L292" s="149"/>
      <c r="M292" s="529"/>
      <c r="N292" s="529"/>
      <c r="O292" s="529"/>
      <c r="P292" s="529"/>
      <c r="Q292" s="529"/>
      <c r="R292" s="529"/>
      <c r="S292" s="529"/>
      <c r="T292" s="529"/>
      <c r="U292" s="529"/>
      <c r="V292" s="529"/>
      <c r="W292" s="529"/>
      <c r="X292" s="529"/>
      <c r="Y292" s="529"/>
    </row>
    <row r="293" ht="12.75" customHeight="1">
      <c r="A293" s="149"/>
      <c r="B293" s="149"/>
      <c r="C293" s="149"/>
      <c r="D293" s="149"/>
      <c r="E293" s="149"/>
      <c r="F293" s="149"/>
      <c r="G293" s="149"/>
      <c r="H293" s="149"/>
      <c r="I293" s="149"/>
      <c r="J293" s="149"/>
      <c r="K293" s="149"/>
      <c r="L293" s="149"/>
      <c r="M293" s="529"/>
      <c r="N293" s="529"/>
      <c r="O293" s="529"/>
      <c r="P293" s="529"/>
      <c r="Q293" s="529"/>
      <c r="R293" s="529"/>
      <c r="S293" s="529"/>
      <c r="T293" s="529"/>
      <c r="U293" s="529"/>
      <c r="V293" s="529"/>
      <c r="W293" s="529"/>
      <c r="X293" s="529"/>
      <c r="Y293" s="529"/>
    </row>
    <row r="294" ht="12.75" customHeight="1">
      <c r="A294" s="149"/>
      <c r="B294" s="149"/>
      <c r="C294" s="149"/>
      <c r="D294" s="149"/>
      <c r="E294" s="149"/>
      <c r="F294" s="149"/>
      <c r="G294" s="149"/>
      <c r="H294" s="149"/>
      <c r="I294" s="149"/>
      <c r="J294" s="149"/>
      <c r="K294" s="149"/>
      <c r="L294" s="149"/>
      <c r="M294" s="529"/>
      <c r="N294" s="529"/>
      <c r="O294" s="529"/>
      <c r="P294" s="529"/>
      <c r="Q294" s="529"/>
      <c r="R294" s="529"/>
      <c r="S294" s="529"/>
      <c r="T294" s="529"/>
      <c r="U294" s="529"/>
      <c r="V294" s="529"/>
      <c r="W294" s="529"/>
      <c r="X294" s="529"/>
      <c r="Y294" s="529"/>
    </row>
    <row r="295" ht="12.75" customHeight="1">
      <c r="A295" s="149"/>
      <c r="B295" s="149"/>
      <c r="C295" s="149"/>
      <c r="D295" s="149"/>
      <c r="E295" s="149"/>
      <c r="F295" s="149"/>
      <c r="G295" s="149"/>
      <c r="H295" s="149"/>
      <c r="I295" s="149"/>
      <c r="J295" s="149"/>
      <c r="K295" s="149"/>
      <c r="L295" s="149"/>
      <c r="M295" s="529"/>
      <c r="N295" s="529"/>
      <c r="O295" s="529"/>
      <c r="P295" s="529"/>
      <c r="Q295" s="529"/>
      <c r="R295" s="529"/>
      <c r="S295" s="529"/>
      <c r="T295" s="529"/>
      <c r="U295" s="529"/>
      <c r="V295" s="529"/>
      <c r="W295" s="529"/>
      <c r="X295" s="529"/>
      <c r="Y295" s="529"/>
    </row>
    <row r="296" ht="12.75" customHeight="1">
      <c r="A296" s="149"/>
      <c r="B296" s="149"/>
      <c r="C296" s="149"/>
      <c r="D296" s="149"/>
      <c r="E296" s="149"/>
      <c r="F296" s="149"/>
      <c r="G296" s="149"/>
      <c r="H296" s="149"/>
      <c r="I296" s="149"/>
      <c r="J296" s="149"/>
      <c r="K296" s="149"/>
      <c r="L296" s="149"/>
      <c r="M296" s="529"/>
      <c r="N296" s="529"/>
      <c r="O296" s="529"/>
      <c r="P296" s="529"/>
      <c r="Q296" s="529"/>
      <c r="R296" s="529"/>
      <c r="S296" s="529"/>
      <c r="T296" s="529"/>
      <c r="U296" s="529"/>
      <c r="V296" s="529"/>
      <c r="W296" s="529"/>
      <c r="X296" s="529"/>
      <c r="Y296" s="529"/>
    </row>
    <row r="297" ht="12.75" customHeight="1">
      <c r="A297" s="149"/>
      <c r="B297" s="149"/>
      <c r="C297" s="149"/>
      <c r="D297" s="149"/>
      <c r="E297" s="149"/>
      <c r="F297" s="149"/>
      <c r="G297" s="149"/>
      <c r="H297" s="149"/>
      <c r="I297" s="149"/>
      <c r="J297" s="149"/>
      <c r="K297" s="149"/>
      <c r="L297" s="149"/>
      <c r="M297" s="529"/>
      <c r="N297" s="529"/>
      <c r="O297" s="529"/>
      <c r="P297" s="529"/>
      <c r="Q297" s="529"/>
      <c r="R297" s="529"/>
      <c r="S297" s="529"/>
      <c r="T297" s="529"/>
      <c r="U297" s="529"/>
      <c r="V297" s="529"/>
      <c r="W297" s="529"/>
      <c r="X297" s="529"/>
      <c r="Y297" s="529"/>
    </row>
    <row r="298" ht="12.75" customHeight="1">
      <c r="A298" s="149"/>
      <c r="B298" s="149"/>
      <c r="C298" s="149"/>
      <c r="D298" s="149"/>
      <c r="E298" s="149"/>
      <c r="F298" s="149"/>
      <c r="G298" s="149"/>
      <c r="H298" s="149"/>
      <c r="I298" s="149"/>
      <c r="J298" s="149"/>
      <c r="K298" s="149"/>
      <c r="L298" s="149"/>
      <c r="M298" s="529"/>
      <c r="N298" s="529"/>
      <c r="O298" s="529"/>
      <c r="P298" s="529"/>
      <c r="Q298" s="529"/>
      <c r="R298" s="529"/>
      <c r="S298" s="529"/>
      <c r="T298" s="529"/>
      <c r="U298" s="529"/>
      <c r="V298" s="529"/>
      <c r="W298" s="529"/>
      <c r="X298" s="529"/>
      <c r="Y298" s="529"/>
    </row>
    <row r="299" ht="12.75" customHeight="1">
      <c r="A299" s="149"/>
      <c r="B299" s="149"/>
      <c r="C299" s="149"/>
      <c r="D299" s="149"/>
      <c r="E299" s="149"/>
      <c r="F299" s="149"/>
      <c r="G299" s="149"/>
      <c r="H299" s="149"/>
      <c r="I299" s="149"/>
      <c r="J299" s="149"/>
      <c r="K299" s="149"/>
      <c r="L299" s="149"/>
      <c r="M299" s="529"/>
      <c r="N299" s="529"/>
      <c r="O299" s="529"/>
      <c r="P299" s="529"/>
      <c r="Q299" s="529"/>
      <c r="R299" s="529"/>
      <c r="S299" s="529"/>
      <c r="T299" s="529"/>
      <c r="U299" s="529"/>
      <c r="V299" s="529"/>
      <c r="W299" s="529"/>
      <c r="X299" s="529"/>
      <c r="Y299" s="529"/>
    </row>
    <row r="300" ht="12.75" customHeight="1">
      <c r="A300" s="149"/>
      <c r="B300" s="149"/>
      <c r="C300" s="149"/>
      <c r="D300" s="149"/>
      <c r="E300" s="149"/>
      <c r="F300" s="149"/>
      <c r="G300" s="149"/>
      <c r="H300" s="149"/>
      <c r="I300" s="149"/>
      <c r="J300" s="149"/>
      <c r="K300" s="149"/>
      <c r="L300" s="149"/>
      <c r="M300" s="529"/>
      <c r="N300" s="529"/>
      <c r="O300" s="529"/>
      <c r="P300" s="529"/>
      <c r="Q300" s="529"/>
      <c r="R300" s="529"/>
      <c r="S300" s="529"/>
      <c r="T300" s="529"/>
      <c r="U300" s="529"/>
      <c r="V300" s="529"/>
      <c r="W300" s="529"/>
      <c r="X300" s="529"/>
      <c r="Y300" s="529"/>
    </row>
    <row r="301" ht="12.75" customHeight="1">
      <c r="A301" s="149"/>
      <c r="B301" s="149"/>
      <c r="C301" s="149"/>
      <c r="D301" s="149"/>
      <c r="E301" s="149"/>
      <c r="F301" s="149"/>
      <c r="G301" s="149"/>
      <c r="H301" s="149"/>
      <c r="I301" s="149"/>
      <c r="J301" s="149"/>
      <c r="K301" s="149"/>
      <c r="L301" s="149"/>
      <c r="M301" s="529"/>
      <c r="N301" s="529"/>
      <c r="O301" s="529"/>
      <c r="P301" s="529"/>
      <c r="Q301" s="529"/>
      <c r="R301" s="529"/>
      <c r="S301" s="529"/>
      <c r="T301" s="529"/>
      <c r="U301" s="529"/>
      <c r="V301" s="529"/>
      <c r="W301" s="529"/>
      <c r="X301" s="529"/>
      <c r="Y301" s="529"/>
    </row>
    <row r="302" ht="12.75" customHeight="1">
      <c r="A302" s="149"/>
      <c r="B302" s="149"/>
      <c r="C302" s="149"/>
      <c r="D302" s="149"/>
      <c r="E302" s="149"/>
      <c r="F302" s="149"/>
      <c r="G302" s="149"/>
      <c r="H302" s="149"/>
      <c r="I302" s="149"/>
      <c r="J302" s="149"/>
      <c r="K302" s="149"/>
      <c r="L302" s="149"/>
      <c r="M302" s="529"/>
      <c r="N302" s="529"/>
      <c r="O302" s="529"/>
      <c r="P302" s="529"/>
      <c r="Q302" s="529"/>
      <c r="R302" s="529"/>
      <c r="S302" s="529"/>
      <c r="T302" s="529"/>
      <c r="U302" s="529"/>
      <c r="V302" s="529"/>
      <c r="W302" s="529"/>
      <c r="X302" s="529"/>
      <c r="Y302" s="529"/>
    </row>
    <row r="303" ht="12.75" customHeight="1">
      <c r="A303" s="149"/>
      <c r="B303" s="149"/>
      <c r="C303" s="149"/>
      <c r="D303" s="149"/>
      <c r="E303" s="149"/>
      <c r="F303" s="149"/>
      <c r="G303" s="149"/>
      <c r="H303" s="149"/>
      <c r="I303" s="149"/>
      <c r="J303" s="149"/>
      <c r="K303" s="149"/>
      <c r="L303" s="149"/>
      <c r="M303" s="529"/>
      <c r="N303" s="529"/>
      <c r="O303" s="529"/>
      <c r="P303" s="529"/>
      <c r="Q303" s="529"/>
      <c r="R303" s="529"/>
      <c r="S303" s="529"/>
      <c r="T303" s="529"/>
      <c r="U303" s="529"/>
      <c r="V303" s="529"/>
      <c r="W303" s="529"/>
      <c r="X303" s="529"/>
      <c r="Y303" s="529"/>
    </row>
    <row r="304" ht="12.75" customHeight="1">
      <c r="A304" s="149"/>
      <c r="B304" s="149"/>
      <c r="C304" s="149"/>
      <c r="D304" s="149"/>
      <c r="E304" s="149"/>
      <c r="F304" s="149"/>
      <c r="G304" s="149"/>
      <c r="H304" s="149"/>
      <c r="I304" s="149"/>
      <c r="J304" s="149"/>
      <c r="K304" s="149"/>
      <c r="L304" s="149"/>
      <c r="M304" s="529"/>
      <c r="N304" s="529"/>
      <c r="O304" s="529"/>
      <c r="P304" s="529"/>
      <c r="Q304" s="529"/>
      <c r="R304" s="529"/>
      <c r="S304" s="529"/>
      <c r="T304" s="529"/>
      <c r="U304" s="529"/>
      <c r="V304" s="529"/>
      <c r="W304" s="529"/>
      <c r="X304" s="529"/>
      <c r="Y304" s="529"/>
    </row>
    <row r="305" ht="12.75" customHeight="1">
      <c r="A305" s="149"/>
      <c r="B305" s="149"/>
      <c r="C305" s="149"/>
      <c r="D305" s="149"/>
      <c r="E305" s="149"/>
      <c r="F305" s="149"/>
      <c r="G305" s="149"/>
      <c r="H305" s="149"/>
      <c r="I305" s="149"/>
      <c r="J305" s="149"/>
      <c r="K305" s="149"/>
      <c r="L305" s="149"/>
      <c r="M305" s="529"/>
      <c r="N305" s="529"/>
      <c r="O305" s="529"/>
      <c r="P305" s="529"/>
      <c r="Q305" s="529"/>
      <c r="R305" s="529"/>
      <c r="S305" s="529"/>
      <c r="T305" s="529"/>
      <c r="U305" s="529"/>
      <c r="V305" s="529"/>
      <c r="W305" s="529"/>
      <c r="X305" s="529"/>
      <c r="Y305" s="529"/>
    </row>
    <row r="306" ht="12.75" customHeight="1">
      <c r="A306" s="149"/>
      <c r="B306" s="149"/>
      <c r="C306" s="149"/>
      <c r="D306" s="149"/>
      <c r="E306" s="149"/>
      <c r="F306" s="149"/>
      <c r="G306" s="149"/>
      <c r="H306" s="149"/>
      <c r="I306" s="149"/>
      <c r="J306" s="149"/>
      <c r="K306" s="149"/>
      <c r="L306" s="149"/>
      <c r="M306" s="529"/>
      <c r="N306" s="529"/>
      <c r="O306" s="529"/>
      <c r="P306" s="529"/>
      <c r="Q306" s="529"/>
      <c r="R306" s="529"/>
      <c r="S306" s="529"/>
      <c r="T306" s="529"/>
      <c r="U306" s="529"/>
      <c r="V306" s="529"/>
      <c r="W306" s="529"/>
      <c r="X306" s="529"/>
      <c r="Y306" s="529"/>
    </row>
    <row r="307" ht="12.75" customHeight="1">
      <c r="A307" s="149"/>
      <c r="B307" s="149"/>
      <c r="C307" s="149"/>
      <c r="D307" s="149"/>
      <c r="E307" s="149"/>
      <c r="F307" s="149"/>
      <c r="G307" s="149"/>
      <c r="H307" s="149"/>
      <c r="I307" s="149"/>
      <c r="J307" s="149"/>
      <c r="K307" s="149"/>
      <c r="L307" s="149"/>
      <c r="M307" s="529"/>
      <c r="N307" s="529"/>
      <c r="O307" s="529"/>
      <c r="P307" s="529"/>
      <c r="Q307" s="529"/>
      <c r="R307" s="529"/>
      <c r="S307" s="529"/>
      <c r="T307" s="529"/>
      <c r="U307" s="529"/>
      <c r="V307" s="529"/>
      <c r="W307" s="529"/>
      <c r="X307" s="529"/>
      <c r="Y307" s="529"/>
    </row>
    <row r="308" ht="12.75" customHeight="1">
      <c r="A308" s="149"/>
      <c r="B308" s="149"/>
      <c r="C308" s="149"/>
      <c r="D308" s="149"/>
      <c r="E308" s="149"/>
      <c r="F308" s="149"/>
      <c r="G308" s="149"/>
      <c r="H308" s="149"/>
      <c r="I308" s="149"/>
      <c r="J308" s="149"/>
      <c r="K308" s="149"/>
      <c r="L308" s="149"/>
      <c r="M308" s="529"/>
      <c r="N308" s="529"/>
      <c r="O308" s="529"/>
      <c r="P308" s="529"/>
      <c r="Q308" s="529"/>
      <c r="R308" s="529"/>
      <c r="S308" s="529"/>
      <c r="T308" s="529"/>
      <c r="U308" s="529"/>
      <c r="V308" s="529"/>
      <c r="W308" s="529"/>
      <c r="X308" s="529"/>
      <c r="Y308" s="529"/>
    </row>
    <row r="309" ht="12.75" customHeight="1">
      <c r="A309" s="149"/>
      <c r="B309" s="149"/>
      <c r="C309" s="149"/>
      <c r="D309" s="149"/>
      <c r="E309" s="149"/>
      <c r="F309" s="149"/>
      <c r="G309" s="149"/>
      <c r="H309" s="149"/>
      <c r="I309" s="149"/>
      <c r="J309" s="149"/>
      <c r="K309" s="149"/>
      <c r="L309" s="149"/>
      <c r="M309" s="529"/>
      <c r="N309" s="529"/>
      <c r="O309" s="529"/>
      <c r="P309" s="529"/>
      <c r="Q309" s="529"/>
      <c r="R309" s="529"/>
      <c r="S309" s="529"/>
      <c r="T309" s="529"/>
      <c r="U309" s="529"/>
      <c r="V309" s="529"/>
      <c r="W309" s="529"/>
      <c r="X309" s="529"/>
      <c r="Y309" s="529"/>
    </row>
    <row r="310" ht="12.75" customHeight="1">
      <c r="A310" s="149"/>
      <c r="B310" s="149"/>
      <c r="C310" s="149"/>
      <c r="D310" s="149"/>
      <c r="E310" s="149"/>
      <c r="F310" s="149"/>
      <c r="G310" s="149"/>
      <c r="H310" s="149"/>
      <c r="I310" s="149"/>
      <c r="J310" s="149"/>
      <c r="K310" s="149"/>
      <c r="L310" s="149"/>
      <c r="M310" s="529"/>
      <c r="N310" s="529"/>
      <c r="O310" s="529"/>
      <c r="P310" s="529"/>
      <c r="Q310" s="529"/>
      <c r="R310" s="529"/>
      <c r="S310" s="529"/>
      <c r="T310" s="529"/>
      <c r="U310" s="529"/>
      <c r="V310" s="529"/>
      <c r="W310" s="529"/>
      <c r="X310" s="529"/>
      <c r="Y310" s="529"/>
    </row>
    <row r="311" ht="12.75" customHeight="1">
      <c r="A311" s="149"/>
      <c r="B311" s="149"/>
      <c r="C311" s="149"/>
      <c r="D311" s="149"/>
      <c r="E311" s="149"/>
      <c r="F311" s="149"/>
      <c r="G311" s="149"/>
      <c r="H311" s="149"/>
      <c r="I311" s="149"/>
      <c r="J311" s="149"/>
      <c r="K311" s="149"/>
      <c r="L311" s="149"/>
      <c r="M311" s="529"/>
      <c r="N311" s="529"/>
      <c r="O311" s="529"/>
      <c r="P311" s="529"/>
      <c r="Q311" s="529"/>
      <c r="R311" s="529"/>
      <c r="S311" s="529"/>
      <c r="T311" s="529"/>
      <c r="U311" s="529"/>
      <c r="V311" s="529"/>
      <c r="W311" s="529"/>
      <c r="X311" s="529"/>
      <c r="Y311" s="529"/>
    </row>
    <row r="312" ht="12.75" customHeight="1">
      <c r="A312" s="149"/>
      <c r="B312" s="149"/>
      <c r="C312" s="149"/>
      <c r="D312" s="149"/>
      <c r="E312" s="149"/>
      <c r="F312" s="149"/>
      <c r="G312" s="149"/>
      <c r="H312" s="149"/>
      <c r="I312" s="149"/>
      <c r="J312" s="149"/>
      <c r="K312" s="149"/>
      <c r="L312" s="149"/>
      <c r="M312" s="529"/>
      <c r="N312" s="529"/>
      <c r="O312" s="529"/>
      <c r="P312" s="529"/>
      <c r="Q312" s="529"/>
      <c r="R312" s="529"/>
      <c r="S312" s="529"/>
      <c r="T312" s="529"/>
      <c r="U312" s="529"/>
      <c r="V312" s="529"/>
      <c r="W312" s="529"/>
      <c r="X312" s="529"/>
      <c r="Y312" s="529"/>
    </row>
    <row r="313" ht="12.75" customHeight="1">
      <c r="A313" s="149"/>
      <c r="B313" s="149"/>
      <c r="C313" s="149"/>
      <c r="D313" s="149"/>
      <c r="E313" s="149"/>
      <c r="F313" s="149"/>
      <c r="G313" s="149"/>
      <c r="H313" s="149"/>
      <c r="I313" s="149"/>
      <c r="J313" s="149"/>
      <c r="K313" s="149"/>
      <c r="L313" s="149"/>
      <c r="M313" s="529"/>
      <c r="N313" s="529"/>
      <c r="O313" s="529"/>
      <c r="P313" s="529"/>
      <c r="Q313" s="529"/>
      <c r="R313" s="529"/>
      <c r="S313" s="529"/>
      <c r="T313" s="529"/>
      <c r="U313" s="529"/>
      <c r="V313" s="529"/>
      <c r="W313" s="529"/>
      <c r="X313" s="529"/>
      <c r="Y313" s="529"/>
    </row>
    <row r="314" ht="12.75" customHeight="1">
      <c r="A314" s="149"/>
      <c r="B314" s="149"/>
      <c r="C314" s="149"/>
      <c r="D314" s="149"/>
      <c r="E314" s="149"/>
      <c r="F314" s="149"/>
      <c r="G314" s="149"/>
      <c r="H314" s="149"/>
      <c r="I314" s="149"/>
      <c r="J314" s="149"/>
      <c r="K314" s="149"/>
      <c r="L314" s="149"/>
      <c r="M314" s="529"/>
      <c r="N314" s="529"/>
      <c r="O314" s="529"/>
      <c r="P314" s="529"/>
      <c r="Q314" s="529"/>
      <c r="R314" s="529"/>
      <c r="S314" s="529"/>
      <c r="T314" s="529"/>
      <c r="U314" s="529"/>
      <c r="V314" s="529"/>
      <c r="W314" s="529"/>
      <c r="X314" s="529"/>
      <c r="Y314" s="529"/>
    </row>
    <row r="315" ht="12.75" customHeight="1">
      <c r="A315" s="149"/>
      <c r="B315" s="149"/>
      <c r="C315" s="149"/>
      <c r="D315" s="149"/>
      <c r="E315" s="149"/>
      <c r="F315" s="149"/>
      <c r="G315" s="149"/>
      <c r="H315" s="149"/>
      <c r="I315" s="149"/>
      <c r="J315" s="149"/>
      <c r="K315" s="149"/>
      <c r="L315" s="149"/>
      <c r="M315" s="529"/>
      <c r="N315" s="529"/>
      <c r="O315" s="529"/>
      <c r="P315" s="529"/>
      <c r="Q315" s="529"/>
      <c r="R315" s="529"/>
      <c r="S315" s="529"/>
      <c r="T315" s="529"/>
      <c r="U315" s="529"/>
      <c r="V315" s="529"/>
      <c r="W315" s="529"/>
      <c r="X315" s="529"/>
      <c r="Y315" s="529"/>
    </row>
    <row r="316" ht="12.75" customHeight="1">
      <c r="A316" s="149"/>
      <c r="B316" s="149"/>
      <c r="C316" s="149"/>
      <c r="D316" s="149"/>
      <c r="E316" s="149"/>
      <c r="F316" s="149"/>
      <c r="G316" s="149"/>
      <c r="H316" s="149"/>
      <c r="I316" s="149"/>
      <c r="J316" s="149"/>
      <c r="K316" s="149"/>
      <c r="L316" s="149"/>
      <c r="M316" s="529"/>
      <c r="N316" s="529"/>
      <c r="O316" s="529"/>
      <c r="P316" s="529"/>
      <c r="Q316" s="529"/>
      <c r="R316" s="529"/>
      <c r="S316" s="529"/>
      <c r="T316" s="529"/>
      <c r="U316" s="529"/>
      <c r="V316" s="529"/>
      <c r="W316" s="529"/>
      <c r="X316" s="529"/>
      <c r="Y316" s="529"/>
    </row>
    <row r="317" ht="12.75" customHeight="1">
      <c r="A317" s="149"/>
      <c r="B317" s="149"/>
      <c r="C317" s="149"/>
      <c r="D317" s="149"/>
      <c r="E317" s="149"/>
      <c r="F317" s="149"/>
      <c r="G317" s="149"/>
      <c r="H317" s="149"/>
      <c r="I317" s="149"/>
      <c r="J317" s="149"/>
      <c r="K317" s="149"/>
      <c r="L317" s="149"/>
      <c r="M317" s="529"/>
      <c r="N317" s="529"/>
      <c r="O317" s="529"/>
      <c r="P317" s="529"/>
      <c r="Q317" s="529"/>
      <c r="R317" s="529"/>
      <c r="S317" s="529"/>
      <c r="T317" s="529"/>
      <c r="U317" s="529"/>
      <c r="V317" s="529"/>
      <c r="W317" s="529"/>
      <c r="X317" s="529"/>
      <c r="Y317" s="529"/>
    </row>
    <row r="318" ht="12.75" customHeight="1">
      <c r="A318" s="149"/>
      <c r="B318" s="149"/>
      <c r="C318" s="149"/>
      <c r="D318" s="149"/>
      <c r="E318" s="149"/>
      <c r="F318" s="149"/>
      <c r="G318" s="149"/>
      <c r="H318" s="149"/>
      <c r="I318" s="149"/>
      <c r="J318" s="149"/>
      <c r="K318" s="149"/>
      <c r="L318" s="149"/>
      <c r="M318" s="529"/>
      <c r="N318" s="529"/>
      <c r="O318" s="529"/>
      <c r="P318" s="529"/>
      <c r="Q318" s="529"/>
      <c r="R318" s="529"/>
      <c r="S318" s="529"/>
      <c r="T318" s="529"/>
      <c r="U318" s="529"/>
      <c r="V318" s="529"/>
      <c r="W318" s="529"/>
      <c r="X318" s="529"/>
      <c r="Y318" s="529"/>
    </row>
    <row r="319" ht="12.75" customHeight="1">
      <c r="A319" s="149"/>
      <c r="B319" s="149"/>
      <c r="C319" s="149"/>
      <c r="D319" s="149"/>
      <c r="E319" s="149"/>
      <c r="F319" s="149"/>
      <c r="G319" s="149"/>
      <c r="H319" s="149"/>
      <c r="I319" s="149"/>
      <c r="J319" s="149"/>
      <c r="K319" s="149"/>
      <c r="L319" s="149"/>
      <c r="M319" s="529"/>
      <c r="N319" s="529"/>
      <c r="O319" s="529"/>
      <c r="P319" s="529"/>
      <c r="Q319" s="529"/>
      <c r="R319" s="529"/>
      <c r="S319" s="529"/>
      <c r="T319" s="529"/>
      <c r="U319" s="529"/>
      <c r="V319" s="529"/>
      <c r="W319" s="529"/>
      <c r="X319" s="529"/>
      <c r="Y319" s="529"/>
    </row>
    <row r="320" ht="12.75" customHeight="1">
      <c r="A320" s="149"/>
      <c r="B320" s="149"/>
      <c r="C320" s="149"/>
      <c r="D320" s="149"/>
      <c r="E320" s="149"/>
      <c r="F320" s="149"/>
      <c r="G320" s="149"/>
      <c r="H320" s="149"/>
      <c r="I320" s="149"/>
      <c r="J320" s="149"/>
      <c r="K320" s="149"/>
      <c r="L320" s="149"/>
      <c r="M320" s="529"/>
      <c r="N320" s="529"/>
      <c r="O320" s="529"/>
      <c r="P320" s="529"/>
      <c r="Q320" s="529"/>
      <c r="R320" s="529"/>
      <c r="S320" s="529"/>
      <c r="T320" s="529"/>
      <c r="U320" s="529"/>
      <c r="V320" s="529"/>
      <c r="W320" s="529"/>
      <c r="X320" s="529"/>
      <c r="Y320" s="529"/>
    </row>
    <row r="321" ht="12.75" customHeight="1">
      <c r="A321" s="149"/>
      <c r="B321" s="149"/>
      <c r="C321" s="149"/>
      <c r="D321" s="149"/>
      <c r="E321" s="149"/>
      <c r="F321" s="149"/>
      <c r="G321" s="149"/>
      <c r="H321" s="149"/>
      <c r="I321" s="149"/>
      <c r="J321" s="149"/>
      <c r="K321" s="149"/>
      <c r="L321" s="149"/>
      <c r="M321" s="529"/>
      <c r="N321" s="529"/>
      <c r="O321" s="529"/>
      <c r="P321" s="529"/>
      <c r="Q321" s="529"/>
      <c r="R321" s="529"/>
      <c r="S321" s="529"/>
      <c r="T321" s="529"/>
      <c r="U321" s="529"/>
      <c r="V321" s="529"/>
      <c r="W321" s="529"/>
      <c r="X321" s="529"/>
      <c r="Y321" s="529"/>
    </row>
    <row r="322" ht="12.75" customHeight="1">
      <c r="A322" s="149"/>
      <c r="B322" s="149"/>
      <c r="C322" s="149"/>
      <c r="D322" s="149"/>
      <c r="E322" s="149"/>
      <c r="F322" s="149"/>
      <c r="G322" s="149"/>
      <c r="H322" s="149"/>
      <c r="I322" s="149"/>
      <c r="J322" s="149"/>
      <c r="K322" s="149"/>
      <c r="L322" s="149"/>
      <c r="M322" s="529"/>
      <c r="N322" s="529"/>
      <c r="O322" s="529"/>
      <c r="P322" s="529"/>
      <c r="Q322" s="529"/>
      <c r="R322" s="529"/>
      <c r="S322" s="529"/>
      <c r="T322" s="529"/>
      <c r="U322" s="529"/>
      <c r="V322" s="529"/>
      <c r="W322" s="529"/>
      <c r="X322" s="529"/>
      <c r="Y322" s="529"/>
    </row>
    <row r="323" ht="12.75" customHeight="1">
      <c r="A323" s="149"/>
      <c r="B323" s="149"/>
      <c r="C323" s="149"/>
      <c r="D323" s="149"/>
      <c r="E323" s="149"/>
      <c r="F323" s="149"/>
      <c r="G323" s="149"/>
      <c r="H323" s="149"/>
      <c r="I323" s="149"/>
      <c r="J323" s="149"/>
      <c r="K323" s="149"/>
      <c r="L323" s="149"/>
      <c r="M323" s="529"/>
      <c r="N323" s="529"/>
      <c r="O323" s="529"/>
      <c r="P323" s="529"/>
      <c r="Q323" s="529"/>
      <c r="R323" s="529"/>
      <c r="S323" s="529"/>
      <c r="T323" s="529"/>
      <c r="U323" s="529"/>
      <c r="V323" s="529"/>
      <c r="W323" s="529"/>
      <c r="X323" s="529"/>
      <c r="Y323" s="529"/>
    </row>
    <row r="324" ht="12.75" customHeight="1">
      <c r="A324" s="149"/>
      <c r="B324" s="149"/>
      <c r="C324" s="149"/>
      <c r="D324" s="149"/>
      <c r="E324" s="149"/>
      <c r="F324" s="149"/>
      <c r="G324" s="149"/>
      <c r="H324" s="149"/>
      <c r="I324" s="149"/>
      <c r="J324" s="149"/>
      <c r="K324" s="149"/>
      <c r="L324" s="149"/>
      <c r="M324" s="529"/>
      <c r="N324" s="529"/>
      <c r="O324" s="529"/>
      <c r="P324" s="529"/>
      <c r="Q324" s="529"/>
      <c r="R324" s="529"/>
      <c r="S324" s="529"/>
      <c r="T324" s="529"/>
      <c r="U324" s="529"/>
      <c r="V324" s="529"/>
      <c r="W324" s="529"/>
      <c r="X324" s="529"/>
      <c r="Y324" s="529"/>
    </row>
    <row r="325" ht="12.75" customHeight="1">
      <c r="A325" s="149"/>
      <c r="B325" s="149"/>
      <c r="C325" s="149"/>
      <c r="D325" s="149"/>
      <c r="E325" s="149"/>
      <c r="F325" s="149"/>
      <c r="G325" s="149"/>
      <c r="H325" s="149"/>
      <c r="I325" s="149"/>
      <c r="J325" s="149"/>
      <c r="K325" s="149"/>
      <c r="L325" s="149"/>
      <c r="M325" s="529"/>
      <c r="N325" s="529"/>
      <c r="O325" s="529"/>
      <c r="P325" s="529"/>
      <c r="Q325" s="529"/>
      <c r="R325" s="529"/>
      <c r="S325" s="529"/>
      <c r="T325" s="529"/>
      <c r="U325" s="529"/>
      <c r="V325" s="529"/>
      <c r="W325" s="529"/>
      <c r="X325" s="529"/>
      <c r="Y325" s="529"/>
    </row>
    <row r="326" ht="12.75" customHeight="1">
      <c r="A326" s="149"/>
      <c r="B326" s="149"/>
      <c r="C326" s="149"/>
      <c r="D326" s="149"/>
      <c r="E326" s="149"/>
      <c r="F326" s="149"/>
      <c r="G326" s="149"/>
      <c r="H326" s="149"/>
      <c r="I326" s="149"/>
      <c r="J326" s="149"/>
      <c r="K326" s="149"/>
      <c r="L326" s="149"/>
      <c r="M326" s="529"/>
      <c r="N326" s="529"/>
      <c r="O326" s="529"/>
      <c r="P326" s="529"/>
      <c r="Q326" s="529"/>
      <c r="R326" s="529"/>
      <c r="S326" s="529"/>
      <c r="T326" s="529"/>
      <c r="U326" s="529"/>
      <c r="V326" s="529"/>
      <c r="W326" s="529"/>
      <c r="X326" s="529"/>
      <c r="Y326" s="529"/>
    </row>
    <row r="327" ht="12.75" customHeight="1">
      <c r="A327" s="149"/>
      <c r="B327" s="149"/>
      <c r="C327" s="149"/>
      <c r="D327" s="149"/>
      <c r="E327" s="149"/>
      <c r="F327" s="149"/>
      <c r="G327" s="149"/>
      <c r="H327" s="149"/>
      <c r="I327" s="149"/>
      <c r="J327" s="149"/>
      <c r="K327" s="149"/>
      <c r="L327" s="149"/>
      <c r="M327" s="529"/>
      <c r="N327" s="529"/>
      <c r="O327" s="529"/>
      <c r="P327" s="529"/>
      <c r="Q327" s="529"/>
      <c r="R327" s="529"/>
      <c r="S327" s="529"/>
      <c r="T327" s="529"/>
      <c r="U327" s="529"/>
      <c r="V327" s="529"/>
      <c r="W327" s="529"/>
      <c r="X327" s="529"/>
      <c r="Y327" s="529"/>
    </row>
    <row r="328" ht="12.75" customHeight="1">
      <c r="A328" s="149"/>
      <c r="B328" s="149"/>
      <c r="C328" s="149"/>
      <c r="D328" s="149"/>
      <c r="E328" s="149"/>
      <c r="F328" s="149"/>
      <c r="G328" s="149"/>
      <c r="H328" s="149"/>
      <c r="I328" s="149"/>
      <c r="J328" s="149"/>
      <c r="K328" s="149"/>
      <c r="L328" s="149"/>
      <c r="M328" s="529"/>
      <c r="N328" s="529"/>
      <c r="O328" s="529"/>
      <c r="P328" s="529"/>
      <c r="Q328" s="529"/>
      <c r="R328" s="529"/>
      <c r="S328" s="529"/>
      <c r="T328" s="529"/>
      <c r="U328" s="529"/>
      <c r="V328" s="529"/>
      <c r="W328" s="529"/>
      <c r="X328" s="529"/>
      <c r="Y328" s="529"/>
    </row>
    <row r="329" ht="12.75" customHeight="1">
      <c r="A329" s="149"/>
      <c r="B329" s="149"/>
      <c r="C329" s="149"/>
      <c r="D329" s="149"/>
      <c r="E329" s="149"/>
      <c r="F329" s="149"/>
      <c r="G329" s="149"/>
      <c r="H329" s="149"/>
      <c r="I329" s="149"/>
      <c r="J329" s="149"/>
      <c r="K329" s="149"/>
      <c r="L329" s="149"/>
      <c r="M329" s="529"/>
      <c r="N329" s="529"/>
      <c r="O329" s="529"/>
      <c r="P329" s="529"/>
      <c r="Q329" s="529"/>
      <c r="R329" s="529"/>
      <c r="S329" s="529"/>
      <c r="T329" s="529"/>
      <c r="U329" s="529"/>
      <c r="V329" s="529"/>
      <c r="W329" s="529"/>
      <c r="X329" s="529"/>
      <c r="Y329" s="529"/>
    </row>
    <row r="330" ht="12.75" customHeight="1">
      <c r="A330" s="149"/>
      <c r="B330" s="149"/>
      <c r="C330" s="149"/>
      <c r="D330" s="149"/>
      <c r="E330" s="149"/>
      <c r="F330" s="149"/>
      <c r="G330" s="149"/>
      <c r="H330" s="149"/>
      <c r="I330" s="149"/>
      <c r="J330" s="149"/>
      <c r="K330" s="149"/>
      <c r="L330" s="149"/>
      <c r="M330" s="529"/>
      <c r="N330" s="529"/>
      <c r="O330" s="529"/>
      <c r="P330" s="529"/>
      <c r="Q330" s="529"/>
      <c r="R330" s="529"/>
      <c r="S330" s="529"/>
      <c r="T330" s="529"/>
      <c r="U330" s="529"/>
      <c r="V330" s="529"/>
      <c r="W330" s="529"/>
      <c r="X330" s="529"/>
      <c r="Y330" s="529"/>
    </row>
    <row r="331" ht="12.75" customHeight="1">
      <c r="A331" s="149"/>
      <c r="B331" s="149"/>
      <c r="C331" s="149"/>
      <c r="D331" s="149"/>
      <c r="E331" s="149"/>
      <c r="F331" s="149"/>
      <c r="G331" s="149"/>
      <c r="H331" s="149"/>
      <c r="I331" s="149"/>
      <c r="J331" s="149"/>
      <c r="K331" s="149"/>
      <c r="L331" s="149"/>
      <c r="M331" s="529"/>
      <c r="N331" s="529"/>
      <c r="O331" s="529"/>
      <c r="P331" s="529"/>
      <c r="Q331" s="529"/>
      <c r="R331" s="529"/>
      <c r="S331" s="529"/>
      <c r="T331" s="529"/>
      <c r="U331" s="529"/>
      <c r="V331" s="529"/>
      <c r="W331" s="529"/>
      <c r="X331" s="529"/>
      <c r="Y331" s="529"/>
    </row>
    <row r="332" ht="12.75" customHeight="1">
      <c r="A332" s="149"/>
      <c r="B332" s="149"/>
      <c r="C332" s="149"/>
      <c r="D332" s="149"/>
      <c r="E332" s="149"/>
      <c r="F332" s="149"/>
      <c r="G332" s="149"/>
      <c r="H332" s="149"/>
      <c r="I332" s="149"/>
      <c r="J332" s="149"/>
      <c r="K332" s="149"/>
      <c r="L332" s="149"/>
      <c r="M332" s="529"/>
      <c r="N332" s="529"/>
      <c r="O332" s="529"/>
      <c r="P332" s="529"/>
      <c r="Q332" s="529"/>
      <c r="R332" s="529"/>
      <c r="S332" s="529"/>
      <c r="T332" s="529"/>
      <c r="U332" s="529"/>
      <c r="V332" s="529"/>
      <c r="W332" s="529"/>
      <c r="X332" s="529"/>
      <c r="Y332" s="529"/>
    </row>
    <row r="333" ht="12.75" customHeight="1">
      <c r="A333" s="149"/>
      <c r="B333" s="149"/>
      <c r="C333" s="149"/>
      <c r="D333" s="149"/>
      <c r="E333" s="149"/>
      <c r="F333" s="149"/>
      <c r="G333" s="149"/>
      <c r="H333" s="149"/>
      <c r="I333" s="149"/>
      <c r="J333" s="149"/>
      <c r="K333" s="149"/>
      <c r="L333" s="149"/>
      <c r="M333" s="529"/>
      <c r="N333" s="529"/>
      <c r="O333" s="529"/>
      <c r="P333" s="529"/>
      <c r="Q333" s="529"/>
      <c r="R333" s="529"/>
      <c r="S333" s="529"/>
      <c r="T333" s="529"/>
      <c r="U333" s="529"/>
      <c r="V333" s="529"/>
      <c r="W333" s="529"/>
      <c r="X333" s="529"/>
      <c r="Y333" s="529"/>
    </row>
    <row r="334" ht="12.75" customHeight="1">
      <c r="A334" s="149"/>
      <c r="B334" s="149"/>
      <c r="C334" s="149"/>
      <c r="D334" s="149"/>
      <c r="E334" s="149"/>
      <c r="F334" s="149"/>
      <c r="G334" s="149"/>
      <c r="H334" s="149"/>
      <c r="I334" s="149"/>
      <c r="J334" s="149"/>
      <c r="K334" s="149"/>
      <c r="L334" s="149"/>
      <c r="M334" s="529"/>
      <c r="N334" s="529"/>
      <c r="O334" s="529"/>
      <c r="P334" s="529"/>
      <c r="Q334" s="529"/>
      <c r="R334" s="529"/>
      <c r="S334" s="529"/>
      <c r="T334" s="529"/>
      <c r="U334" s="529"/>
      <c r="V334" s="529"/>
      <c r="W334" s="529"/>
      <c r="X334" s="529"/>
      <c r="Y334" s="529"/>
    </row>
    <row r="335" ht="12.75" customHeight="1">
      <c r="A335" s="149"/>
      <c r="B335" s="149"/>
      <c r="C335" s="149"/>
      <c r="D335" s="149"/>
      <c r="E335" s="149"/>
      <c r="F335" s="149"/>
      <c r="G335" s="149"/>
      <c r="H335" s="149"/>
      <c r="I335" s="149"/>
      <c r="J335" s="149"/>
      <c r="K335" s="149"/>
      <c r="L335" s="149"/>
      <c r="M335" s="529"/>
      <c r="N335" s="529"/>
      <c r="O335" s="529"/>
      <c r="P335" s="529"/>
      <c r="Q335" s="529"/>
      <c r="R335" s="529"/>
      <c r="S335" s="529"/>
      <c r="T335" s="529"/>
      <c r="U335" s="529"/>
      <c r="V335" s="529"/>
      <c r="W335" s="529"/>
      <c r="X335" s="529"/>
      <c r="Y335" s="529"/>
    </row>
    <row r="336" ht="12.75" customHeight="1">
      <c r="A336" s="149"/>
      <c r="B336" s="149"/>
      <c r="C336" s="149"/>
      <c r="D336" s="149"/>
      <c r="E336" s="149"/>
      <c r="F336" s="149"/>
      <c r="G336" s="149"/>
      <c r="H336" s="149"/>
      <c r="I336" s="149"/>
      <c r="J336" s="149"/>
      <c r="K336" s="149"/>
      <c r="L336" s="149"/>
      <c r="M336" s="529"/>
      <c r="N336" s="529"/>
      <c r="O336" s="529"/>
      <c r="P336" s="529"/>
      <c r="Q336" s="529"/>
      <c r="R336" s="529"/>
      <c r="S336" s="529"/>
      <c r="T336" s="529"/>
      <c r="U336" s="529"/>
      <c r="V336" s="529"/>
      <c r="W336" s="529"/>
      <c r="X336" s="529"/>
      <c r="Y336" s="529"/>
    </row>
    <row r="337" ht="12.75" customHeight="1">
      <c r="A337" s="149"/>
      <c r="B337" s="149"/>
      <c r="C337" s="149"/>
      <c r="D337" s="149"/>
      <c r="E337" s="149"/>
      <c r="F337" s="149"/>
      <c r="G337" s="149"/>
      <c r="H337" s="149"/>
      <c r="I337" s="149"/>
      <c r="J337" s="149"/>
      <c r="K337" s="149"/>
      <c r="L337" s="149"/>
      <c r="M337" s="529"/>
      <c r="N337" s="529"/>
      <c r="O337" s="529"/>
      <c r="P337" s="529"/>
      <c r="Q337" s="529"/>
      <c r="R337" s="529"/>
      <c r="S337" s="529"/>
      <c r="T337" s="529"/>
      <c r="U337" s="529"/>
      <c r="V337" s="529"/>
      <c r="W337" s="529"/>
      <c r="X337" s="529"/>
      <c r="Y337" s="529"/>
    </row>
    <row r="338" ht="12.75" customHeight="1">
      <c r="A338" s="149"/>
      <c r="B338" s="149"/>
      <c r="C338" s="149"/>
      <c r="D338" s="149"/>
      <c r="E338" s="149"/>
      <c r="F338" s="149"/>
      <c r="G338" s="149"/>
      <c r="H338" s="149"/>
      <c r="I338" s="149"/>
      <c r="J338" s="149"/>
      <c r="K338" s="149"/>
      <c r="L338" s="149"/>
      <c r="M338" s="529"/>
      <c r="N338" s="529"/>
      <c r="O338" s="529"/>
      <c r="P338" s="529"/>
      <c r="Q338" s="529"/>
      <c r="R338" s="529"/>
      <c r="S338" s="529"/>
      <c r="T338" s="529"/>
      <c r="U338" s="529"/>
      <c r="V338" s="529"/>
      <c r="W338" s="529"/>
      <c r="X338" s="529"/>
      <c r="Y338" s="529"/>
    </row>
    <row r="339" ht="12.75" customHeight="1">
      <c r="A339" s="149"/>
      <c r="B339" s="149"/>
      <c r="C339" s="149"/>
      <c r="D339" s="149"/>
      <c r="E339" s="149"/>
      <c r="F339" s="149"/>
      <c r="G339" s="149"/>
      <c r="H339" s="149"/>
      <c r="I339" s="149"/>
      <c r="J339" s="149"/>
      <c r="K339" s="149"/>
      <c r="L339" s="149"/>
      <c r="M339" s="529"/>
      <c r="N339" s="529"/>
      <c r="O339" s="529"/>
      <c r="P339" s="529"/>
      <c r="Q339" s="529"/>
      <c r="R339" s="529"/>
      <c r="S339" s="529"/>
      <c r="T339" s="529"/>
      <c r="U339" s="529"/>
      <c r="V339" s="529"/>
      <c r="W339" s="529"/>
      <c r="X339" s="529"/>
      <c r="Y339" s="529"/>
    </row>
    <row r="340" ht="12.75" customHeight="1">
      <c r="A340" s="149"/>
      <c r="B340" s="149"/>
      <c r="C340" s="149"/>
      <c r="D340" s="149"/>
      <c r="E340" s="149"/>
      <c r="F340" s="149"/>
      <c r="G340" s="149"/>
      <c r="H340" s="149"/>
      <c r="I340" s="149"/>
      <c r="J340" s="149"/>
      <c r="K340" s="149"/>
      <c r="L340" s="149"/>
      <c r="M340" s="529"/>
      <c r="N340" s="529"/>
      <c r="O340" s="529"/>
      <c r="P340" s="529"/>
      <c r="Q340" s="529"/>
      <c r="R340" s="529"/>
      <c r="S340" s="529"/>
      <c r="T340" s="529"/>
      <c r="U340" s="529"/>
      <c r="V340" s="529"/>
      <c r="W340" s="529"/>
      <c r="X340" s="529"/>
      <c r="Y340" s="529"/>
    </row>
    <row r="341" ht="12.75" customHeight="1">
      <c r="A341" s="149"/>
      <c r="B341" s="149"/>
      <c r="C341" s="149"/>
      <c r="D341" s="149"/>
      <c r="E341" s="149"/>
      <c r="F341" s="149"/>
      <c r="G341" s="149"/>
      <c r="H341" s="149"/>
      <c r="I341" s="149"/>
      <c r="J341" s="149"/>
      <c r="K341" s="149"/>
      <c r="L341" s="149"/>
      <c r="M341" s="529"/>
      <c r="N341" s="529"/>
      <c r="O341" s="529"/>
      <c r="P341" s="529"/>
      <c r="Q341" s="529"/>
      <c r="R341" s="529"/>
      <c r="S341" s="529"/>
      <c r="T341" s="529"/>
      <c r="U341" s="529"/>
      <c r="V341" s="529"/>
      <c r="W341" s="529"/>
      <c r="X341" s="529"/>
      <c r="Y341" s="529"/>
    </row>
    <row r="342" ht="12.75" customHeight="1">
      <c r="A342" s="149"/>
      <c r="B342" s="149"/>
      <c r="C342" s="149"/>
      <c r="D342" s="149"/>
      <c r="E342" s="149"/>
      <c r="F342" s="149"/>
      <c r="G342" s="149"/>
      <c r="H342" s="149"/>
      <c r="I342" s="149"/>
      <c r="J342" s="149"/>
      <c r="K342" s="149"/>
      <c r="L342" s="149"/>
      <c r="M342" s="529"/>
      <c r="N342" s="529"/>
      <c r="O342" s="529"/>
      <c r="P342" s="529"/>
      <c r="Q342" s="529"/>
      <c r="R342" s="529"/>
      <c r="S342" s="529"/>
      <c r="T342" s="529"/>
      <c r="U342" s="529"/>
      <c r="V342" s="529"/>
      <c r="W342" s="529"/>
      <c r="X342" s="529"/>
      <c r="Y342" s="529"/>
    </row>
    <row r="343" ht="12.75" customHeight="1">
      <c r="A343" s="149"/>
      <c r="B343" s="149"/>
      <c r="C343" s="149"/>
      <c r="D343" s="149"/>
      <c r="E343" s="149"/>
      <c r="F343" s="149"/>
      <c r="G343" s="149"/>
      <c r="H343" s="149"/>
      <c r="I343" s="149"/>
      <c r="J343" s="149"/>
      <c r="K343" s="149"/>
      <c r="L343" s="149"/>
      <c r="M343" s="529"/>
      <c r="N343" s="529"/>
      <c r="O343" s="529"/>
      <c r="P343" s="529"/>
      <c r="Q343" s="529"/>
      <c r="R343" s="529"/>
      <c r="S343" s="529"/>
      <c r="T343" s="529"/>
      <c r="U343" s="529"/>
      <c r="V343" s="529"/>
      <c r="W343" s="529"/>
      <c r="X343" s="529"/>
      <c r="Y343" s="529"/>
    </row>
    <row r="344" ht="12.75" customHeight="1">
      <c r="A344" s="149"/>
      <c r="B344" s="149"/>
      <c r="C344" s="149"/>
      <c r="D344" s="149"/>
      <c r="E344" s="149"/>
      <c r="F344" s="149"/>
      <c r="G344" s="149"/>
      <c r="H344" s="149"/>
      <c r="I344" s="149"/>
      <c r="J344" s="149"/>
      <c r="K344" s="149"/>
      <c r="L344" s="149"/>
      <c r="M344" s="529"/>
      <c r="N344" s="529"/>
      <c r="O344" s="529"/>
      <c r="P344" s="529"/>
      <c r="Q344" s="529"/>
      <c r="R344" s="529"/>
      <c r="S344" s="529"/>
      <c r="T344" s="529"/>
      <c r="U344" s="529"/>
      <c r="V344" s="529"/>
      <c r="W344" s="529"/>
      <c r="X344" s="529"/>
      <c r="Y344" s="529"/>
    </row>
    <row r="345" ht="12.75" customHeight="1">
      <c r="A345" s="149"/>
      <c r="B345" s="149"/>
      <c r="C345" s="149"/>
      <c r="D345" s="149"/>
      <c r="E345" s="149"/>
      <c r="F345" s="149"/>
      <c r="G345" s="149"/>
      <c r="H345" s="149"/>
      <c r="I345" s="149"/>
      <c r="J345" s="149"/>
      <c r="K345" s="149"/>
      <c r="L345" s="149"/>
      <c r="M345" s="529"/>
      <c r="N345" s="529"/>
      <c r="O345" s="529"/>
      <c r="P345" s="529"/>
      <c r="Q345" s="529"/>
      <c r="R345" s="529"/>
      <c r="S345" s="529"/>
      <c r="T345" s="529"/>
      <c r="U345" s="529"/>
      <c r="V345" s="529"/>
      <c r="W345" s="529"/>
      <c r="X345" s="529"/>
      <c r="Y345" s="529"/>
    </row>
    <row r="346" ht="12.75" customHeight="1">
      <c r="A346" s="149"/>
      <c r="B346" s="149"/>
      <c r="C346" s="149"/>
      <c r="D346" s="149"/>
      <c r="E346" s="149"/>
      <c r="F346" s="149"/>
      <c r="G346" s="149"/>
      <c r="H346" s="149"/>
      <c r="I346" s="149"/>
      <c r="J346" s="149"/>
      <c r="K346" s="149"/>
      <c r="L346" s="149"/>
      <c r="M346" s="529"/>
      <c r="N346" s="529"/>
      <c r="O346" s="529"/>
      <c r="P346" s="529"/>
      <c r="Q346" s="529"/>
      <c r="R346" s="529"/>
      <c r="S346" s="529"/>
      <c r="T346" s="529"/>
      <c r="U346" s="529"/>
      <c r="V346" s="529"/>
      <c r="W346" s="529"/>
      <c r="X346" s="529"/>
      <c r="Y346" s="529"/>
    </row>
    <row r="347" ht="12.75" customHeight="1">
      <c r="A347" s="149"/>
      <c r="B347" s="149"/>
      <c r="C347" s="149"/>
      <c r="D347" s="149"/>
      <c r="E347" s="149"/>
      <c r="F347" s="149"/>
      <c r="G347" s="149"/>
      <c r="H347" s="149"/>
      <c r="I347" s="149"/>
      <c r="J347" s="149"/>
      <c r="K347" s="149"/>
      <c r="L347" s="149"/>
      <c r="M347" s="529"/>
      <c r="N347" s="529"/>
      <c r="O347" s="529"/>
      <c r="P347" s="529"/>
      <c r="Q347" s="529"/>
      <c r="R347" s="529"/>
      <c r="S347" s="529"/>
      <c r="T347" s="529"/>
      <c r="U347" s="529"/>
      <c r="V347" s="529"/>
      <c r="W347" s="529"/>
      <c r="X347" s="529"/>
      <c r="Y347" s="529"/>
    </row>
    <row r="348" ht="12.75" customHeight="1">
      <c r="A348" s="149"/>
      <c r="B348" s="149"/>
      <c r="C348" s="149"/>
      <c r="D348" s="149"/>
      <c r="E348" s="149"/>
      <c r="F348" s="149"/>
      <c r="G348" s="149"/>
      <c r="H348" s="149"/>
      <c r="I348" s="149"/>
      <c r="J348" s="149"/>
      <c r="K348" s="149"/>
      <c r="L348" s="149"/>
      <c r="M348" s="529"/>
      <c r="N348" s="529"/>
      <c r="O348" s="529"/>
      <c r="P348" s="529"/>
      <c r="Q348" s="529"/>
      <c r="R348" s="529"/>
      <c r="S348" s="529"/>
      <c r="T348" s="529"/>
      <c r="U348" s="529"/>
      <c r="V348" s="529"/>
      <c r="W348" s="529"/>
      <c r="X348" s="529"/>
      <c r="Y348" s="529"/>
    </row>
    <row r="349" ht="12.75" customHeight="1">
      <c r="A349" s="149"/>
      <c r="B349" s="149"/>
      <c r="C349" s="149"/>
      <c r="D349" s="149"/>
      <c r="E349" s="149"/>
      <c r="F349" s="149"/>
      <c r="G349" s="149"/>
      <c r="H349" s="149"/>
      <c r="I349" s="149"/>
      <c r="J349" s="149"/>
      <c r="K349" s="149"/>
      <c r="L349" s="149"/>
      <c r="M349" s="529"/>
      <c r="N349" s="529"/>
      <c r="O349" s="529"/>
      <c r="P349" s="529"/>
      <c r="Q349" s="529"/>
      <c r="R349" s="529"/>
      <c r="S349" s="529"/>
      <c r="T349" s="529"/>
      <c r="U349" s="529"/>
      <c r="V349" s="529"/>
      <c r="W349" s="529"/>
      <c r="X349" s="529"/>
      <c r="Y349" s="529"/>
    </row>
    <row r="350" ht="12.75" customHeight="1">
      <c r="A350" s="149"/>
      <c r="B350" s="149"/>
      <c r="C350" s="149"/>
      <c r="D350" s="149"/>
      <c r="E350" s="149"/>
      <c r="F350" s="149"/>
      <c r="G350" s="149"/>
      <c r="H350" s="149"/>
      <c r="I350" s="149"/>
      <c r="J350" s="149"/>
      <c r="K350" s="149"/>
      <c r="L350" s="149"/>
      <c r="M350" s="529"/>
      <c r="N350" s="529"/>
      <c r="O350" s="529"/>
      <c r="P350" s="529"/>
      <c r="Q350" s="529"/>
      <c r="R350" s="529"/>
      <c r="S350" s="529"/>
      <c r="T350" s="529"/>
      <c r="U350" s="529"/>
      <c r="V350" s="529"/>
      <c r="W350" s="529"/>
      <c r="X350" s="529"/>
      <c r="Y350" s="529"/>
    </row>
    <row r="351" ht="12.75" customHeight="1">
      <c r="A351" s="149"/>
      <c r="B351" s="149"/>
      <c r="C351" s="149"/>
      <c r="D351" s="149"/>
      <c r="E351" s="149"/>
      <c r="F351" s="149"/>
      <c r="G351" s="149"/>
      <c r="H351" s="149"/>
      <c r="I351" s="149"/>
      <c r="J351" s="149"/>
      <c r="K351" s="149"/>
      <c r="L351" s="149"/>
      <c r="M351" s="529"/>
      <c r="N351" s="529"/>
      <c r="O351" s="529"/>
      <c r="P351" s="529"/>
      <c r="Q351" s="529"/>
      <c r="R351" s="529"/>
      <c r="S351" s="529"/>
      <c r="T351" s="529"/>
      <c r="U351" s="529"/>
      <c r="V351" s="529"/>
      <c r="W351" s="529"/>
      <c r="X351" s="529"/>
      <c r="Y351" s="529"/>
    </row>
    <row r="352" ht="12.75" customHeight="1">
      <c r="A352" s="149"/>
      <c r="B352" s="149"/>
      <c r="C352" s="149"/>
      <c r="D352" s="149"/>
      <c r="E352" s="149"/>
      <c r="F352" s="149"/>
      <c r="G352" s="149"/>
      <c r="H352" s="149"/>
      <c r="I352" s="149"/>
      <c r="J352" s="149"/>
      <c r="K352" s="149"/>
      <c r="L352" s="149"/>
      <c r="M352" s="529"/>
      <c r="N352" s="529"/>
      <c r="O352" s="529"/>
      <c r="P352" s="529"/>
      <c r="Q352" s="529"/>
      <c r="R352" s="529"/>
      <c r="S352" s="529"/>
      <c r="T352" s="529"/>
      <c r="U352" s="529"/>
      <c r="V352" s="529"/>
      <c r="W352" s="529"/>
      <c r="X352" s="529"/>
      <c r="Y352" s="529"/>
    </row>
    <row r="353" ht="12.75" customHeight="1">
      <c r="A353" s="149"/>
      <c r="B353" s="149"/>
      <c r="C353" s="149"/>
      <c r="D353" s="149"/>
      <c r="E353" s="149"/>
      <c r="F353" s="149"/>
      <c r="G353" s="149"/>
      <c r="H353" s="149"/>
      <c r="I353" s="149"/>
      <c r="J353" s="149"/>
      <c r="K353" s="149"/>
      <c r="L353" s="149"/>
      <c r="M353" s="529"/>
      <c r="N353" s="529"/>
      <c r="O353" s="529"/>
      <c r="P353" s="529"/>
      <c r="Q353" s="529"/>
      <c r="R353" s="529"/>
      <c r="S353" s="529"/>
      <c r="T353" s="529"/>
      <c r="U353" s="529"/>
      <c r="V353" s="529"/>
      <c r="W353" s="529"/>
      <c r="X353" s="529"/>
      <c r="Y353" s="529"/>
    </row>
    <row r="354" ht="12.75" customHeight="1">
      <c r="A354" s="149"/>
      <c r="B354" s="149"/>
      <c r="C354" s="149"/>
      <c r="D354" s="149"/>
      <c r="E354" s="149"/>
      <c r="F354" s="149"/>
      <c r="G354" s="149"/>
      <c r="H354" s="149"/>
      <c r="I354" s="149"/>
      <c r="J354" s="149"/>
      <c r="K354" s="149"/>
      <c r="L354" s="149"/>
      <c r="M354" s="529"/>
      <c r="N354" s="529"/>
      <c r="O354" s="529"/>
      <c r="P354" s="529"/>
      <c r="Q354" s="529"/>
      <c r="R354" s="529"/>
      <c r="S354" s="529"/>
      <c r="T354" s="529"/>
      <c r="U354" s="529"/>
      <c r="V354" s="529"/>
      <c r="W354" s="529"/>
      <c r="X354" s="529"/>
      <c r="Y354" s="529"/>
    </row>
    <row r="355" ht="12.75" customHeight="1">
      <c r="A355" s="149"/>
      <c r="B355" s="149"/>
      <c r="C355" s="149"/>
      <c r="D355" s="149"/>
      <c r="E355" s="149"/>
      <c r="F355" s="149"/>
      <c r="G355" s="149"/>
      <c r="H355" s="149"/>
      <c r="I355" s="149"/>
      <c r="J355" s="149"/>
      <c r="K355" s="149"/>
      <c r="L355" s="149"/>
      <c r="M355" s="529"/>
      <c r="N355" s="529"/>
      <c r="O355" s="529"/>
      <c r="P355" s="529"/>
      <c r="Q355" s="529"/>
      <c r="R355" s="529"/>
      <c r="S355" s="529"/>
      <c r="T355" s="529"/>
      <c r="U355" s="529"/>
      <c r="V355" s="529"/>
      <c r="W355" s="529"/>
      <c r="X355" s="529"/>
      <c r="Y355" s="529"/>
    </row>
    <row r="356" ht="12.75" customHeight="1">
      <c r="A356" s="149"/>
      <c r="B356" s="149"/>
      <c r="C356" s="149"/>
      <c r="D356" s="149"/>
      <c r="E356" s="149"/>
      <c r="F356" s="149"/>
      <c r="G356" s="149"/>
      <c r="H356" s="149"/>
      <c r="I356" s="149"/>
      <c r="J356" s="149"/>
      <c r="K356" s="149"/>
      <c r="L356" s="149"/>
      <c r="M356" s="529"/>
      <c r="N356" s="529"/>
      <c r="O356" s="529"/>
      <c r="P356" s="529"/>
      <c r="Q356" s="529"/>
      <c r="R356" s="529"/>
      <c r="S356" s="529"/>
      <c r="T356" s="529"/>
      <c r="U356" s="529"/>
      <c r="V356" s="529"/>
      <c r="W356" s="529"/>
      <c r="X356" s="529"/>
      <c r="Y356" s="529"/>
    </row>
    <row r="357" ht="12.75" customHeight="1">
      <c r="A357" s="149"/>
      <c r="B357" s="149"/>
      <c r="C357" s="149"/>
      <c r="D357" s="149"/>
      <c r="E357" s="149"/>
      <c r="F357" s="149"/>
      <c r="G357" s="149"/>
      <c r="H357" s="149"/>
      <c r="I357" s="149"/>
      <c r="J357" s="149"/>
      <c r="K357" s="149"/>
      <c r="L357" s="149"/>
      <c r="M357" s="529"/>
      <c r="N357" s="529"/>
      <c r="O357" s="529"/>
      <c r="P357" s="529"/>
      <c r="Q357" s="529"/>
      <c r="R357" s="529"/>
      <c r="S357" s="529"/>
      <c r="T357" s="529"/>
      <c r="U357" s="529"/>
      <c r="V357" s="529"/>
      <c r="W357" s="529"/>
      <c r="X357" s="529"/>
      <c r="Y357" s="529"/>
    </row>
    <row r="358" ht="12.75" customHeight="1">
      <c r="A358" s="149"/>
      <c r="B358" s="149"/>
      <c r="C358" s="149"/>
      <c r="D358" s="149"/>
      <c r="E358" s="149"/>
      <c r="F358" s="149"/>
      <c r="G358" s="149"/>
      <c r="H358" s="149"/>
      <c r="I358" s="149"/>
      <c r="J358" s="149"/>
      <c r="K358" s="149"/>
      <c r="L358" s="149"/>
      <c r="M358" s="529"/>
      <c r="N358" s="529"/>
      <c r="O358" s="529"/>
      <c r="P358" s="529"/>
      <c r="Q358" s="529"/>
      <c r="R358" s="529"/>
      <c r="S358" s="529"/>
      <c r="T358" s="529"/>
      <c r="U358" s="529"/>
      <c r="V358" s="529"/>
      <c r="W358" s="529"/>
      <c r="X358" s="529"/>
      <c r="Y358" s="529"/>
    </row>
    <row r="359" ht="12.75" customHeight="1">
      <c r="A359" s="149"/>
      <c r="B359" s="149"/>
      <c r="C359" s="149"/>
      <c r="D359" s="149"/>
      <c r="E359" s="149"/>
      <c r="F359" s="149"/>
      <c r="G359" s="149"/>
      <c r="H359" s="149"/>
      <c r="I359" s="149"/>
      <c r="J359" s="149"/>
      <c r="K359" s="149"/>
      <c r="L359" s="149"/>
      <c r="M359" s="529"/>
      <c r="N359" s="529"/>
      <c r="O359" s="529"/>
      <c r="P359" s="529"/>
      <c r="Q359" s="529"/>
      <c r="R359" s="529"/>
      <c r="S359" s="529"/>
      <c r="T359" s="529"/>
      <c r="U359" s="529"/>
      <c r="V359" s="529"/>
      <c r="W359" s="529"/>
      <c r="X359" s="529"/>
      <c r="Y359" s="529"/>
    </row>
    <row r="360" ht="12.75" customHeight="1">
      <c r="A360" s="149"/>
      <c r="B360" s="149"/>
      <c r="C360" s="149"/>
      <c r="D360" s="149"/>
      <c r="E360" s="149"/>
      <c r="F360" s="149"/>
      <c r="G360" s="149"/>
      <c r="H360" s="149"/>
      <c r="I360" s="149"/>
      <c r="J360" s="149"/>
      <c r="K360" s="149"/>
      <c r="L360" s="149"/>
      <c r="M360" s="529"/>
      <c r="N360" s="529"/>
      <c r="O360" s="529"/>
      <c r="P360" s="529"/>
      <c r="Q360" s="529"/>
      <c r="R360" s="529"/>
      <c r="S360" s="529"/>
      <c r="T360" s="529"/>
      <c r="U360" s="529"/>
      <c r="V360" s="529"/>
      <c r="W360" s="529"/>
      <c r="X360" s="529"/>
      <c r="Y360" s="529"/>
    </row>
    <row r="361" ht="12.75" customHeight="1">
      <c r="A361" s="149"/>
      <c r="B361" s="149"/>
      <c r="C361" s="149"/>
      <c r="D361" s="149"/>
      <c r="E361" s="149"/>
      <c r="F361" s="149"/>
      <c r="G361" s="149"/>
      <c r="H361" s="149"/>
      <c r="I361" s="149"/>
      <c r="J361" s="149"/>
      <c r="K361" s="149"/>
      <c r="L361" s="149"/>
      <c r="M361" s="529"/>
      <c r="N361" s="529"/>
      <c r="O361" s="529"/>
      <c r="P361" s="529"/>
      <c r="Q361" s="529"/>
      <c r="R361" s="529"/>
      <c r="S361" s="529"/>
      <c r="T361" s="529"/>
      <c r="U361" s="529"/>
      <c r="V361" s="529"/>
      <c r="W361" s="529"/>
      <c r="X361" s="529"/>
      <c r="Y361" s="529"/>
    </row>
    <row r="362" ht="12.75" customHeight="1">
      <c r="A362" s="149"/>
      <c r="B362" s="149"/>
      <c r="C362" s="149"/>
      <c r="D362" s="149"/>
      <c r="E362" s="149"/>
      <c r="F362" s="149"/>
      <c r="G362" s="149"/>
      <c r="H362" s="149"/>
      <c r="I362" s="149"/>
      <c r="J362" s="149"/>
      <c r="K362" s="149"/>
      <c r="L362" s="149"/>
      <c r="M362" s="529"/>
      <c r="N362" s="529"/>
      <c r="O362" s="529"/>
      <c r="P362" s="529"/>
      <c r="Q362" s="529"/>
      <c r="R362" s="529"/>
      <c r="S362" s="529"/>
      <c r="T362" s="529"/>
      <c r="U362" s="529"/>
      <c r="V362" s="529"/>
      <c r="W362" s="529"/>
      <c r="X362" s="529"/>
      <c r="Y362" s="529"/>
    </row>
    <row r="363" ht="12.75" customHeight="1">
      <c r="A363" s="149"/>
      <c r="B363" s="149"/>
      <c r="C363" s="149"/>
      <c r="D363" s="149"/>
      <c r="E363" s="149"/>
      <c r="F363" s="149"/>
      <c r="G363" s="149"/>
      <c r="H363" s="149"/>
      <c r="I363" s="149"/>
      <c r="J363" s="149"/>
      <c r="K363" s="149"/>
      <c r="L363" s="149"/>
      <c r="M363" s="529"/>
      <c r="N363" s="529"/>
      <c r="O363" s="529"/>
      <c r="P363" s="529"/>
      <c r="Q363" s="529"/>
      <c r="R363" s="529"/>
      <c r="S363" s="529"/>
      <c r="T363" s="529"/>
      <c r="U363" s="529"/>
      <c r="V363" s="529"/>
      <c r="W363" s="529"/>
      <c r="X363" s="529"/>
      <c r="Y363" s="529"/>
    </row>
    <row r="364" ht="12.75" customHeight="1">
      <c r="A364" s="149"/>
      <c r="B364" s="149"/>
      <c r="C364" s="149"/>
      <c r="D364" s="149"/>
      <c r="E364" s="149"/>
      <c r="F364" s="149"/>
      <c r="G364" s="149"/>
      <c r="H364" s="149"/>
      <c r="I364" s="149"/>
      <c r="J364" s="149"/>
      <c r="K364" s="149"/>
      <c r="L364" s="149"/>
      <c r="M364" s="529"/>
      <c r="N364" s="529"/>
      <c r="O364" s="529"/>
      <c r="P364" s="529"/>
      <c r="Q364" s="529"/>
      <c r="R364" s="529"/>
      <c r="S364" s="529"/>
      <c r="T364" s="529"/>
      <c r="U364" s="529"/>
      <c r="V364" s="529"/>
      <c r="W364" s="529"/>
      <c r="X364" s="529"/>
      <c r="Y364" s="529"/>
    </row>
    <row r="365" ht="12.75" customHeight="1">
      <c r="A365" s="149"/>
      <c r="B365" s="149"/>
      <c r="C365" s="149"/>
      <c r="D365" s="149"/>
      <c r="E365" s="149"/>
      <c r="F365" s="149"/>
      <c r="G365" s="149"/>
      <c r="H365" s="149"/>
      <c r="I365" s="149"/>
      <c r="J365" s="149"/>
      <c r="K365" s="149"/>
      <c r="L365" s="149"/>
      <c r="M365" s="529"/>
      <c r="N365" s="529"/>
      <c r="O365" s="529"/>
      <c r="P365" s="529"/>
      <c r="Q365" s="529"/>
      <c r="R365" s="529"/>
      <c r="S365" s="529"/>
      <c r="T365" s="529"/>
      <c r="U365" s="529"/>
      <c r="V365" s="529"/>
      <c r="W365" s="529"/>
      <c r="X365" s="529"/>
      <c r="Y365" s="529"/>
    </row>
    <row r="366" ht="12.75" customHeight="1">
      <c r="A366" s="149"/>
      <c r="B366" s="149"/>
      <c r="C366" s="149"/>
      <c r="D366" s="149"/>
      <c r="E366" s="149"/>
      <c r="F366" s="149"/>
      <c r="G366" s="149"/>
      <c r="H366" s="149"/>
      <c r="I366" s="149"/>
      <c r="J366" s="149"/>
      <c r="K366" s="149"/>
      <c r="L366" s="149"/>
      <c r="M366" s="529"/>
      <c r="N366" s="529"/>
      <c r="O366" s="529"/>
      <c r="P366" s="529"/>
      <c r="Q366" s="529"/>
      <c r="R366" s="529"/>
      <c r="S366" s="529"/>
      <c r="T366" s="529"/>
      <c r="U366" s="529"/>
      <c r="V366" s="529"/>
      <c r="W366" s="529"/>
      <c r="X366" s="529"/>
      <c r="Y366" s="529"/>
    </row>
    <row r="367" ht="12.75" customHeight="1">
      <c r="A367" s="149"/>
      <c r="B367" s="149"/>
      <c r="C367" s="149"/>
      <c r="D367" s="149"/>
      <c r="E367" s="149"/>
      <c r="F367" s="149"/>
      <c r="G367" s="149"/>
      <c r="H367" s="149"/>
      <c r="I367" s="149"/>
      <c r="J367" s="149"/>
      <c r="K367" s="149"/>
      <c r="L367" s="149"/>
      <c r="M367" s="529"/>
      <c r="N367" s="529"/>
      <c r="O367" s="529"/>
      <c r="P367" s="529"/>
      <c r="Q367" s="529"/>
      <c r="R367" s="529"/>
      <c r="S367" s="529"/>
      <c r="T367" s="529"/>
      <c r="U367" s="529"/>
      <c r="V367" s="529"/>
      <c r="W367" s="529"/>
      <c r="X367" s="529"/>
      <c r="Y367" s="529"/>
    </row>
    <row r="368" ht="12.75" customHeight="1">
      <c r="A368" s="149"/>
      <c r="B368" s="149"/>
      <c r="C368" s="149"/>
      <c r="D368" s="149"/>
      <c r="E368" s="149"/>
      <c r="F368" s="149"/>
      <c r="G368" s="149"/>
      <c r="H368" s="149"/>
      <c r="I368" s="149"/>
      <c r="J368" s="149"/>
      <c r="K368" s="149"/>
      <c r="L368" s="149"/>
      <c r="M368" s="529"/>
      <c r="N368" s="529"/>
      <c r="O368" s="529"/>
      <c r="P368" s="529"/>
      <c r="Q368" s="529"/>
      <c r="R368" s="529"/>
      <c r="S368" s="529"/>
      <c r="T368" s="529"/>
      <c r="U368" s="529"/>
      <c r="V368" s="529"/>
      <c r="W368" s="529"/>
      <c r="X368" s="529"/>
      <c r="Y368" s="529"/>
    </row>
    <row r="369" ht="12.75" customHeight="1">
      <c r="A369" s="149"/>
      <c r="B369" s="149"/>
      <c r="C369" s="149"/>
      <c r="D369" s="149"/>
      <c r="E369" s="149"/>
      <c r="F369" s="149"/>
      <c r="G369" s="149"/>
      <c r="H369" s="149"/>
      <c r="I369" s="149"/>
      <c r="J369" s="149"/>
      <c r="K369" s="149"/>
      <c r="L369" s="149"/>
      <c r="M369" s="529"/>
      <c r="N369" s="529"/>
      <c r="O369" s="529"/>
      <c r="P369" s="529"/>
      <c r="Q369" s="529"/>
      <c r="R369" s="529"/>
      <c r="S369" s="529"/>
      <c r="T369" s="529"/>
      <c r="U369" s="529"/>
      <c r="V369" s="529"/>
      <c r="W369" s="529"/>
      <c r="X369" s="529"/>
      <c r="Y369" s="529"/>
    </row>
    <row r="370" ht="12.75" customHeight="1">
      <c r="A370" s="149"/>
      <c r="B370" s="149"/>
      <c r="C370" s="149"/>
      <c r="D370" s="149"/>
      <c r="E370" s="149"/>
      <c r="F370" s="149"/>
      <c r="G370" s="149"/>
      <c r="H370" s="149"/>
      <c r="I370" s="149"/>
      <c r="J370" s="149"/>
      <c r="K370" s="149"/>
      <c r="L370" s="149"/>
      <c r="M370" s="529"/>
      <c r="N370" s="529"/>
      <c r="O370" s="529"/>
      <c r="P370" s="529"/>
      <c r="Q370" s="529"/>
      <c r="R370" s="529"/>
      <c r="S370" s="529"/>
      <c r="T370" s="529"/>
      <c r="U370" s="529"/>
      <c r="V370" s="529"/>
      <c r="W370" s="529"/>
      <c r="X370" s="529"/>
      <c r="Y370" s="529"/>
    </row>
    <row r="371" ht="12.75" customHeight="1">
      <c r="A371" s="149"/>
      <c r="B371" s="149"/>
      <c r="C371" s="149"/>
      <c r="D371" s="149"/>
      <c r="E371" s="149"/>
      <c r="F371" s="149"/>
      <c r="G371" s="149"/>
      <c r="H371" s="149"/>
      <c r="I371" s="149"/>
      <c r="J371" s="149"/>
      <c r="K371" s="149"/>
      <c r="L371" s="149"/>
      <c r="M371" s="529"/>
      <c r="N371" s="529"/>
      <c r="O371" s="529"/>
      <c r="P371" s="529"/>
      <c r="Q371" s="529"/>
      <c r="R371" s="529"/>
      <c r="S371" s="529"/>
      <c r="T371" s="529"/>
      <c r="U371" s="529"/>
      <c r="V371" s="529"/>
      <c r="W371" s="529"/>
      <c r="X371" s="529"/>
      <c r="Y371" s="529"/>
    </row>
    <row r="372" ht="12.75" customHeight="1">
      <c r="A372" s="149"/>
      <c r="B372" s="149"/>
      <c r="C372" s="149"/>
      <c r="D372" s="149"/>
      <c r="E372" s="149"/>
      <c r="F372" s="149"/>
      <c r="G372" s="149"/>
      <c r="H372" s="149"/>
      <c r="I372" s="149"/>
      <c r="J372" s="149"/>
      <c r="K372" s="149"/>
      <c r="L372" s="149"/>
      <c r="M372" s="529"/>
      <c r="N372" s="529"/>
      <c r="O372" s="529"/>
      <c r="P372" s="529"/>
      <c r="Q372" s="529"/>
      <c r="R372" s="529"/>
      <c r="S372" s="529"/>
      <c r="T372" s="529"/>
      <c r="U372" s="529"/>
      <c r="V372" s="529"/>
      <c r="W372" s="529"/>
      <c r="X372" s="529"/>
      <c r="Y372" s="529"/>
    </row>
    <row r="373" ht="12.75" customHeight="1">
      <c r="A373" s="149"/>
      <c r="B373" s="149"/>
      <c r="C373" s="149"/>
      <c r="D373" s="149"/>
      <c r="E373" s="149"/>
      <c r="F373" s="149"/>
      <c r="G373" s="149"/>
      <c r="H373" s="149"/>
      <c r="I373" s="149"/>
      <c r="J373" s="149"/>
      <c r="K373" s="149"/>
      <c r="L373" s="149"/>
      <c r="M373" s="529"/>
      <c r="N373" s="529"/>
      <c r="O373" s="529"/>
      <c r="P373" s="529"/>
      <c r="Q373" s="529"/>
      <c r="R373" s="529"/>
      <c r="S373" s="529"/>
      <c r="T373" s="529"/>
      <c r="U373" s="529"/>
      <c r="V373" s="529"/>
      <c r="W373" s="529"/>
      <c r="X373" s="529"/>
      <c r="Y373" s="529"/>
    </row>
    <row r="374" ht="12.75" customHeight="1">
      <c r="A374" s="149"/>
      <c r="B374" s="149"/>
      <c r="C374" s="149"/>
      <c r="D374" s="149"/>
      <c r="E374" s="149"/>
      <c r="F374" s="149"/>
      <c r="G374" s="149"/>
      <c r="H374" s="149"/>
      <c r="I374" s="149"/>
      <c r="J374" s="149"/>
      <c r="K374" s="149"/>
      <c r="L374" s="149"/>
      <c r="M374" s="529"/>
      <c r="N374" s="529"/>
      <c r="O374" s="529"/>
      <c r="P374" s="529"/>
      <c r="Q374" s="529"/>
      <c r="R374" s="529"/>
      <c r="S374" s="529"/>
      <c r="T374" s="529"/>
      <c r="U374" s="529"/>
      <c r="V374" s="529"/>
      <c r="W374" s="529"/>
      <c r="X374" s="529"/>
      <c r="Y374" s="529"/>
    </row>
    <row r="375" ht="12.75" customHeight="1">
      <c r="A375" s="149"/>
      <c r="B375" s="149"/>
      <c r="C375" s="149"/>
      <c r="D375" s="149"/>
      <c r="E375" s="149"/>
      <c r="F375" s="149"/>
      <c r="G375" s="149"/>
      <c r="H375" s="149"/>
      <c r="I375" s="149"/>
      <c r="J375" s="149"/>
      <c r="K375" s="149"/>
      <c r="L375" s="149"/>
      <c r="M375" s="529"/>
      <c r="N375" s="529"/>
      <c r="O375" s="529"/>
      <c r="P375" s="529"/>
      <c r="Q375" s="529"/>
      <c r="R375" s="529"/>
      <c r="S375" s="529"/>
      <c r="T375" s="529"/>
      <c r="U375" s="529"/>
      <c r="V375" s="529"/>
      <c r="W375" s="529"/>
      <c r="X375" s="529"/>
      <c r="Y375" s="529"/>
    </row>
    <row r="376" ht="12.75" customHeight="1">
      <c r="A376" s="149"/>
      <c r="B376" s="149"/>
      <c r="C376" s="149"/>
      <c r="D376" s="149"/>
      <c r="E376" s="149"/>
      <c r="F376" s="149"/>
      <c r="G376" s="149"/>
      <c r="H376" s="149"/>
      <c r="I376" s="149"/>
      <c r="J376" s="149"/>
      <c r="K376" s="149"/>
      <c r="L376" s="149"/>
      <c r="M376" s="529"/>
      <c r="N376" s="529"/>
      <c r="O376" s="529"/>
      <c r="P376" s="529"/>
      <c r="Q376" s="529"/>
      <c r="R376" s="529"/>
      <c r="S376" s="529"/>
      <c r="T376" s="529"/>
      <c r="U376" s="529"/>
      <c r="V376" s="529"/>
      <c r="W376" s="529"/>
      <c r="X376" s="529"/>
      <c r="Y376" s="529"/>
    </row>
    <row r="377" ht="12.75" customHeight="1">
      <c r="A377" s="149"/>
      <c r="B377" s="149"/>
      <c r="C377" s="149"/>
      <c r="D377" s="149"/>
      <c r="E377" s="149"/>
      <c r="F377" s="149"/>
      <c r="G377" s="149"/>
      <c r="H377" s="149"/>
      <c r="I377" s="149"/>
      <c r="J377" s="149"/>
      <c r="K377" s="149"/>
      <c r="L377" s="149"/>
      <c r="M377" s="529"/>
      <c r="N377" s="529"/>
      <c r="O377" s="529"/>
      <c r="P377" s="529"/>
      <c r="Q377" s="529"/>
      <c r="R377" s="529"/>
      <c r="S377" s="529"/>
      <c r="T377" s="529"/>
      <c r="U377" s="529"/>
      <c r="V377" s="529"/>
      <c r="W377" s="529"/>
      <c r="X377" s="529"/>
      <c r="Y377" s="529"/>
    </row>
    <row r="378" ht="12.75" customHeight="1">
      <c r="A378" s="149"/>
      <c r="B378" s="149"/>
      <c r="C378" s="149"/>
      <c r="D378" s="149"/>
      <c r="E378" s="149"/>
      <c r="F378" s="149"/>
      <c r="G378" s="149"/>
      <c r="H378" s="149"/>
      <c r="I378" s="149"/>
      <c r="J378" s="149"/>
      <c r="K378" s="149"/>
      <c r="L378" s="149"/>
      <c r="M378" s="529"/>
      <c r="N378" s="529"/>
      <c r="O378" s="529"/>
      <c r="P378" s="529"/>
      <c r="Q378" s="529"/>
      <c r="R378" s="529"/>
      <c r="S378" s="529"/>
      <c r="T378" s="529"/>
      <c r="U378" s="529"/>
      <c r="V378" s="529"/>
      <c r="W378" s="529"/>
      <c r="X378" s="529"/>
      <c r="Y378" s="529"/>
    </row>
    <row r="379" ht="12.75" customHeight="1">
      <c r="A379" s="149"/>
      <c r="B379" s="149"/>
      <c r="C379" s="149"/>
      <c r="D379" s="149"/>
      <c r="E379" s="149"/>
      <c r="F379" s="149"/>
      <c r="G379" s="149"/>
      <c r="H379" s="149"/>
      <c r="I379" s="149"/>
      <c r="J379" s="149"/>
      <c r="K379" s="149"/>
      <c r="L379" s="149"/>
      <c r="M379" s="529"/>
      <c r="N379" s="529"/>
      <c r="O379" s="529"/>
      <c r="P379" s="529"/>
      <c r="Q379" s="529"/>
      <c r="R379" s="529"/>
      <c r="S379" s="529"/>
      <c r="T379" s="529"/>
      <c r="U379" s="529"/>
      <c r="V379" s="529"/>
      <c r="W379" s="529"/>
      <c r="X379" s="529"/>
      <c r="Y379" s="529"/>
    </row>
    <row r="380" ht="12.75" customHeight="1">
      <c r="A380" s="149"/>
      <c r="B380" s="149"/>
      <c r="C380" s="149"/>
      <c r="D380" s="149"/>
      <c r="E380" s="149"/>
      <c r="F380" s="149"/>
      <c r="G380" s="149"/>
      <c r="H380" s="149"/>
      <c r="I380" s="149"/>
      <c r="J380" s="149"/>
      <c r="K380" s="149"/>
      <c r="L380" s="149"/>
      <c r="M380" s="529"/>
      <c r="N380" s="529"/>
      <c r="O380" s="529"/>
      <c r="P380" s="529"/>
      <c r="Q380" s="529"/>
      <c r="R380" s="529"/>
      <c r="S380" s="529"/>
      <c r="T380" s="529"/>
      <c r="U380" s="529"/>
      <c r="V380" s="529"/>
      <c r="W380" s="529"/>
      <c r="X380" s="529"/>
      <c r="Y380" s="529"/>
    </row>
    <row r="381" ht="12.75" customHeight="1">
      <c r="A381" s="149"/>
      <c r="B381" s="149"/>
      <c r="C381" s="149"/>
      <c r="D381" s="149"/>
      <c r="E381" s="149"/>
      <c r="F381" s="149"/>
      <c r="G381" s="149"/>
      <c r="H381" s="149"/>
      <c r="I381" s="149"/>
      <c r="J381" s="149"/>
      <c r="K381" s="149"/>
      <c r="L381" s="149"/>
      <c r="M381" s="529"/>
      <c r="N381" s="529"/>
      <c r="O381" s="529"/>
      <c r="P381" s="529"/>
      <c r="Q381" s="529"/>
      <c r="R381" s="529"/>
      <c r="S381" s="529"/>
      <c r="T381" s="529"/>
      <c r="U381" s="529"/>
      <c r="V381" s="529"/>
      <c r="W381" s="529"/>
      <c r="X381" s="529"/>
      <c r="Y381" s="529"/>
    </row>
    <row r="382" ht="12.75" customHeight="1">
      <c r="A382" s="149"/>
      <c r="B382" s="149"/>
      <c r="C382" s="149"/>
      <c r="D382" s="149"/>
      <c r="E382" s="149"/>
      <c r="F382" s="149"/>
      <c r="G382" s="149"/>
      <c r="H382" s="149"/>
      <c r="I382" s="149"/>
      <c r="J382" s="149"/>
      <c r="K382" s="149"/>
      <c r="L382" s="149"/>
      <c r="M382" s="529"/>
      <c r="N382" s="529"/>
      <c r="O382" s="529"/>
      <c r="P382" s="529"/>
      <c r="Q382" s="529"/>
      <c r="R382" s="529"/>
      <c r="S382" s="529"/>
      <c r="T382" s="529"/>
      <c r="U382" s="529"/>
      <c r="V382" s="529"/>
      <c r="W382" s="529"/>
      <c r="X382" s="529"/>
      <c r="Y382" s="529"/>
    </row>
    <row r="383" ht="12.75" customHeight="1">
      <c r="A383" s="149"/>
      <c r="B383" s="149"/>
      <c r="C383" s="149"/>
      <c r="D383" s="149"/>
      <c r="E383" s="149"/>
      <c r="F383" s="149"/>
      <c r="G383" s="149"/>
      <c r="H383" s="149"/>
      <c r="I383" s="149"/>
      <c r="J383" s="149"/>
      <c r="K383" s="149"/>
      <c r="L383" s="149"/>
      <c r="M383" s="529"/>
      <c r="N383" s="529"/>
      <c r="O383" s="529"/>
      <c r="P383" s="529"/>
      <c r="Q383" s="529"/>
      <c r="R383" s="529"/>
      <c r="S383" s="529"/>
      <c r="T383" s="529"/>
      <c r="U383" s="529"/>
      <c r="V383" s="529"/>
      <c r="W383" s="529"/>
      <c r="X383" s="529"/>
      <c r="Y383" s="529"/>
    </row>
    <row r="384" ht="12.75" customHeight="1">
      <c r="A384" s="149"/>
      <c r="B384" s="149"/>
      <c r="C384" s="149"/>
      <c r="D384" s="149"/>
      <c r="E384" s="149"/>
      <c r="F384" s="149"/>
      <c r="G384" s="149"/>
      <c r="H384" s="149"/>
      <c r="I384" s="149"/>
      <c r="J384" s="149"/>
      <c r="K384" s="149"/>
      <c r="L384" s="149"/>
      <c r="M384" s="529"/>
      <c r="N384" s="529"/>
      <c r="O384" s="529"/>
      <c r="P384" s="529"/>
      <c r="Q384" s="529"/>
      <c r="R384" s="529"/>
      <c r="S384" s="529"/>
      <c r="T384" s="529"/>
      <c r="U384" s="529"/>
      <c r="V384" s="529"/>
      <c r="W384" s="529"/>
      <c r="X384" s="529"/>
      <c r="Y384" s="529"/>
    </row>
    <row r="385" ht="12.75" customHeight="1">
      <c r="A385" s="149"/>
      <c r="B385" s="149"/>
      <c r="C385" s="149"/>
      <c r="D385" s="149"/>
      <c r="E385" s="149"/>
      <c r="F385" s="149"/>
      <c r="G385" s="149"/>
      <c r="H385" s="149"/>
      <c r="I385" s="149"/>
      <c r="J385" s="149"/>
      <c r="K385" s="149"/>
      <c r="L385" s="149"/>
      <c r="M385" s="529"/>
      <c r="N385" s="529"/>
      <c r="O385" s="529"/>
      <c r="P385" s="529"/>
      <c r="Q385" s="529"/>
      <c r="R385" s="529"/>
      <c r="S385" s="529"/>
      <c r="T385" s="529"/>
      <c r="U385" s="529"/>
      <c r="V385" s="529"/>
      <c r="W385" s="529"/>
      <c r="X385" s="529"/>
      <c r="Y385" s="529"/>
    </row>
    <row r="386" ht="12.75" customHeight="1">
      <c r="A386" s="149"/>
      <c r="B386" s="149"/>
      <c r="C386" s="149"/>
      <c r="D386" s="149"/>
      <c r="E386" s="149"/>
      <c r="F386" s="149"/>
      <c r="G386" s="149"/>
      <c r="H386" s="149"/>
      <c r="I386" s="149"/>
      <c r="J386" s="149"/>
      <c r="K386" s="149"/>
      <c r="L386" s="149"/>
      <c r="M386" s="529"/>
      <c r="N386" s="529"/>
      <c r="O386" s="529"/>
      <c r="P386" s="529"/>
      <c r="Q386" s="529"/>
      <c r="R386" s="529"/>
      <c r="S386" s="529"/>
      <c r="T386" s="529"/>
      <c r="U386" s="529"/>
      <c r="V386" s="529"/>
      <c r="W386" s="529"/>
      <c r="X386" s="529"/>
      <c r="Y386" s="529"/>
    </row>
    <row r="387" ht="12.75" customHeight="1">
      <c r="A387" s="149"/>
      <c r="B387" s="149"/>
      <c r="C387" s="149"/>
      <c r="D387" s="149"/>
      <c r="E387" s="149"/>
      <c r="F387" s="149"/>
      <c r="G387" s="149"/>
      <c r="H387" s="149"/>
      <c r="I387" s="149"/>
      <c r="J387" s="149"/>
      <c r="K387" s="149"/>
      <c r="L387" s="149"/>
      <c r="M387" s="529"/>
      <c r="N387" s="529"/>
      <c r="O387" s="529"/>
      <c r="P387" s="529"/>
      <c r="Q387" s="529"/>
      <c r="R387" s="529"/>
      <c r="S387" s="529"/>
      <c r="T387" s="529"/>
      <c r="U387" s="529"/>
      <c r="V387" s="529"/>
      <c r="W387" s="529"/>
      <c r="X387" s="529"/>
      <c r="Y387" s="529"/>
    </row>
    <row r="388" ht="12.75" customHeight="1">
      <c r="A388" s="149"/>
      <c r="B388" s="149"/>
      <c r="C388" s="149"/>
      <c r="D388" s="149"/>
      <c r="E388" s="149"/>
      <c r="F388" s="149"/>
      <c r="G388" s="149"/>
      <c r="H388" s="149"/>
      <c r="I388" s="149"/>
      <c r="J388" s="149"/>
      <c r="K388" s="149"/>
      <c r="L388" s="149"/>
      <c r="M388" s="529"/>
      <c r="N388" s="529"/>
      <c r="O388" s="529"/>
      <c r="P388" s="529"/>
      <c r="Q388" s="529"/>
      <c r="R388" s="529"/>
      <c r="S388" s="529"/>
      <c r="T388" s="529"/>
      <c r="U388" s="529"/>
      <c r="V388" s="529"/>
      <c r="W388" s="529"/>
      <c r="X388" s="529"/>
      <c r="Y388" s="529"/>
    </row>
    <row r="389" ht="12.75" customHeight="1">
      <c r="A389" s="149"/>
      <c r="B389" s="149"/>
      <c r="C389" s="149"/>
      <c r="D389" s="149"/>
      <c r="E389" s="149"/>
      <c r="F389" s="149"/>
      <c r="G389" s="149"/>
      <c r="H389" s="149"/>
      <c r="I389" s="149"/>
      <c r="J389" s="149"/>
      <c r="K389" s="149"/>
      <c r="L389" s="149"/>
      <c r="M389" s="529"/>
      <c r="N389" s="529"/>
      <c r="O389" s="529"/>
      <c r="P389" s="529"/>
      <c r="Q389" s="529"/>
      <c r="R389" s="529"/>
      <c r="S389" s="529"/>
      <c r="T389" s="529"/>
      <c r="U389" s="529"/>
      <c r="V389" s="529"/>
      <c r="W389" s="529"/>
      <c r="X389" s="529"/>
      <c r="Y389" s="529"/>
    </row>
    <row r="390" ht="12.75" customHeight="1">
      <c r="A390" s="149"/>
      <c r="B390" s="149"/>
      <c r="C390" s="149"/>
      <c r="D390" s="149"/>
      <c r="E390" s="149"/>
      <c r="F390" s="149"/>
      <c r="G390" s="149"/>
      <c r="H390" s="149"/>
      <c r="I390" s="149"/>
      <c r="J390" s="149"/>
      <c r="K390" s="149"/>
      <c r="L390" s="149"/>
      <c r="M390" s="529"/>
      <c r="N390" s="529"/>
      <c r="O390" s="529"/>
      <c r="P390" s="529"/>
      <c r="Q390" s="529"/>
      <c r="R390" s="529"/>
      <c r="S390" s="529"/>
      <c r="T390" s="529"/>
      <c r="U390" s="529"/>
      <c r="V390" s="529"/>
      <c r="W390" s="529"/>
      <c r="X390" s="529"/>
      <c r="Y390" s="529"/>
    </row>
    <row r="391" ht="12.75" customHeight="1">
      <c r="A391" s="149"/>
      <c r="B391" s="149"/>
      <c r="C391" s="149"/>
      <c r="D391" s="149"/>
      <c r="E391" s="149"/>
      <c r="F391" s="149"/>
      <c r="G391" s="149"/>
      <c r="H391" s="149"/>
      <c r="I391" s="149"/>
      <c r="J391" s="149"/>
      <c r="K391" s="149"/>
      <c r="L391" s="149"/>
      <c r="M391" s="529"/>
      <c r="N391" s="529"/>
      <c r="O391" s="529"/>
      <c r="P391" s="529"/>
      <c r="Q391" s="529"/>
      <c r="R391" s="529"/>
      <c r="S391" s="529"/>
      <c r="T391" s="529"/>
      <c r="U391" s="529"/>
      <c r="V391" s="529"/>
      <c r="W391" s="529"/>
      <c r="X391" s="529"/>
      <c r="Y391" s="529"/>
    </row>
    <row r="392" ht="12.75" customHeight="1">
      <c r="A392" s="149"/>
      <c r="B392" s="149"/>
      <c r="C392" s="149"/>
      <c r="D392" s="149"/>
      <c r="E392" s="149"/>
      <c r="F392" s="149"/>
      <c r="G392" s="149"/>
      <c r="H392" s="149"/>
      <c r="I392" s="149"/>
      <c r="J392" s="149"/>
      <c r="K392" s="149"/>
      <c r="L392" s="149"/>
      <c r="M392" s="529"/>
      <c r="N392" s="529"/>
      <c r="O392" s="529"/>
      <c r="P392" s="529"/>
      <c r="Q392" s="529"/>
      <c r="R392" s="529"/>
      <c r="S392" s="529"/>
      <c r="T392" s="529"/>
      <c r="U392" s="529"/>
      <c r="V392" s="529"/>
      <c r="W392" s="529"/>
      <c r="X392" s="529"/>
      <c r="Y392" s="529"/>
    </row>
    <row r="393" ht="12.75" customHeight="1">
      <c r="A393" s="149"/>
      <c r="B393" s="149"/>
      <c r="C393" s="149"/>
      <c r="D393" s="149"/>
      <c r="E393" s="149"/>
      <c r="F393" s="149"/>
      <c r="G393" s="149"/>
      <c r="H393" s="149"/>
      <c r="I393" s="149"/>
      <c r="J393" s="149"/>
      <c r="K393" s="149"/>
      <c r="L393" s="149"/>
      <c r="M393" s="529"/>
      <c r="N393" s="529"/>
      <c r="O393" s="529"/>
      <c r="P393" s="529"/>
      <c r="Q393" s="529"/>
      <c r="R393" s="529"/>
      <c r="S393" s="529"/>
      <c r="T393" s="529"/>
      <c r="U393" s="529"/>
      <c r="V393" s="529"/>
      <c r="W393" s="529"/>
      <c r="X393" s="529"/>
      <c r="Y393" s="529"/>
    </row>
    <row r="394" ht="12.75" customHeight="1">
      <c r="A394" s="149"/>
      <c r="B394" s="149"/>
      <c r="C394" s="149"/>
      <c r="D394" s="149"/>
      <c r="E394" s="149"/>
      <c r="F394" s="149"/>
      <c r="G394" s="149"/>
      <c r="H394" s="149"/>
      <c r="I394" s="149"/>
      <c r="J394" s="149"/>
      <c r="K394" s="149"/>
      <c r="L394" s="149"/>
      <c r="M394" s="529"/>
      <c r="N394" s="529"/>
      <c r="O394" s="529"/>
      <c r="P394" s="529"/>
      <c r="Q394" s="529"/>
      <c r="R394" s="529"/>
      <c r="S394" s="529"/>
      <c r="T394" s="529"/>
      <c r="U394" s="529"/>
      <c r="V394" s="529"/>
      <c r="W394" s="529"/>
      <c r="X394" s="529"/>
      <c r="Y394" s="529"/>
    </row>
    <row r="395" ht="12.75" customHeight="1">
      <c r="A395" s="149"/>
      <c r="B395" s="149"/>
      <c r="C395" s="149"/>
      <c r="D395" s="149"/>
      <c r="E395" s="149"/>
      <c r="F395" s="149"/>
      <c r="G395" s="149"/>
      <c r="H395" s="149"/>
      <c r="I395" s="149"/>
      <c r="J395" s="149"/>
      <c r="K395" s="149"/>
      <c r="L395" s="149"/>
      <c r="M395" s="529"/>
      <c r="N395" s="529"/>
      <c r="O395" s="529"/>
      <c r="P395" s="529"/>
      <c r="Q395" s="529"/>
      <c r="R395" s="529"/>
      <c r="S395" s="529"/>
      <c r="T395" s="529"/>
      <c r="U395" s="529"/>
      <c r="V395" s="529"/>
      <c r="W395" s="529"/>
      <c r="X395" s="529"/>
      <c r="Y395" s="529"/>
    </row>
    <row r="396" ht="12.75" customHeight="1">
      <c r="A396" s="149"/>
      <c r="B396" s="149"/>
      <c r="C396" s="149"/>
      <c r="D396" s="149"/>
      <c r="E396" s="149"/>
      <c r="F396" s="149"/>
      <c r="G396" s="149"/>
      <c r="H396" s="149"/>
      <c r="I396" s="149"/>
      <c r="J396" s="149"/>
      <c r="K396" s="149"/>
      <c r="L396" s="149"/>
      <c r="M396" s="529"/>
      <c r="N396" s="529"/>
      <c r="O396" s="529"/>
      <c r="P396" s="529"/>
      <c r="Q396" s="529"/>
      <c r="R396" s="529"/>
      <c r="S396" s="529"/>
      <c r="T396" s="529"/>
      <c r="U396" s="529"/>
      <c r="V396" s="529"/>
      <c r="W396" s="529"/>
      <c r="X396" s="529"/>
      <c r="Y396" s="529"/>
    </row>
    <row r="397" ht="12.75" customHeight="1">
      <c r="A397" s="149"/>
      <c r="B397" s="149"/>
      <c r="C397" s="149"/>
      <c r="D397" s="149"/>
      <c r="E397" s="149"/>
      <c r="F397" s="149"/>
      <c r="G397" s="149"/>
      <c r="H397" s="149"/>
      <c r="I397" s="149"/>
      <c r="J397" s="149"/>
      <c r="K397" s="149"/>
      <c r="L397" s="149"/>
      <c r="M397" s="529"/>
      <c r="N397" s="529"/>
      <c r="O397" s="529"/>
      <c r="P397" s="529"/>
      <c r="Q397" s="529"/>
      <c r="R397" s="529"/>
      <c r="S397" s="529"/>
      <c r="T397" s="529"/>
      <c r="U397" s="529"/>
      <c r="V397" s="529"/>
      <c r="W397" s="529"/>
      <c r="X397" s="529"/>
      <c r="Y397" s="529"/>
    </row>
    <row r="398" ht="12.75" customHeight="1">
      <c r="A398" s="149"/>
      <c r="B398" s="149"/>
      <c r="C398" s="149"/>
      <c r="D398" s="149"/>
      <c r="E398" s="149"/>
      <c r="F398" s="149"/>
      <c r="G398" s="149"/>
      <c r="H398" s="149"/>
      <c r="I398" s="149"/>
      <c r="J398" s="149"/>
      <c r="K398" s="149"/>
      <c r="L398" s="149"/>
      <c r="M398" s="529"/>
      <c r="N398" s="529"/>
      <c r="O398" s="529"/>
      <c r="P398" s="529"/>
      <c r="Q398" s="529"/>
      <c r="R398" s="529"/>
      <c r="S398" s="529"/>
      <c r="T398" s="529"/>
      <c r="U398" s="529"/>
      <c r="V398" s="529"/>
      <c r="W398" s="529"/>
      <c r="X398" s="529"/>
      <c r="Y398" s="529"/>
    </row>
    <row r="399" ht="12.75" customHeight="1">
      <c r="A399" s="149"/>
      <c r="B399" s="149"/>
      <c r="C399" s="149"/>
      <c r="D399" s="149"/>
      <c r="E399" s="149"/>
      <c r="F399" s="149"/>
      <c r="G399" s="149"/>
      <c r="H399" s="149"/>
      <c r="I399" s="149"/>
      <c r="J399" s="149"/>
      <c r="K399" s="149"/>
      <c r="L399" s="149"/>
      <c r="M399" s="529"/>
      <c r="N399" s="529"/>
      <c r="O399" s="529"/>
      <c r="P399" s="529"/>
      <c r="Q399" s="529"/>
      <c r="R399" s="529"/>
      <c r="S399" s="529"/>
      <c r="T399" s="529"/>
      <c r="U399" s="529"/>
      <c r="V399" s="529"/>
      <c r="W399" s="529"/>
      <c r="X399" s="529"/>
      <c r="Y399" s="529"/>
    </row>
    <row r="400" ht="12.75" customHeight="1">
      <c r="A400" s="149"/>
      <c r="B400" s="149"/>
      <c r="C400" s="149"/>
      <c r="D400" s="149"/>
      <c r="E400" s="149"/>
      <c r="F400" s="149"/>
      <c r="G400" s="149"/>
      <c r="H400" s="149"/>
      <c r="I400" s="149"/>
      <c r="J400" s="149"/>
      <c r="K400" s="149"/>
      <c r="L400" s="149"/>
      <c r="M400" s="529"/>
      <c r="N400" s="529"/>
      <c r="O400" s="529"/>
      <c r="P400" s="529"/>
      <c r="Q400" s="529"/>
      <c r="R400" s="529"/>
      <c r="S400" s="529"/>
      <c r="T400" s="529"/>
      <c r="U400" s="529"/>
      <c r="V400" s="529"/>
      <c r="W400" s="529"/>
      <c r="X400" s="529"/>
      <c r="Y400" s="529"/>
    </row>
    <row r="401" ht="12.75" customHeight="1">
      <c r="A401" s="149"/>
      <c r="B401" s="149"/>
      <c r="C401" s="149"/>
      <c r="D401" s="149"/>
      <c r="E401" s="149"/>
      <c r="F401" s="149"/>
      <c r="G401" s="149"/>
      <c r="H401" s="149"/>
      <c r="I401" s="149"/>
      <c r="J401" s="149"/>
      <c r="K401" s="149"/>
      <c r="L401" s="149"/>
      <c r="M401" s="529"/>
      <c r="N401" s="529"/>
      <c r="O401" s="529"/>
      <c r="P401" s="529"/>
      <c r="Q401" s="529"/>
      <c r="R401" s="529"/>
      <c r="S401" s="529"/>
      <c r="T401" s="529"/>
      <c r="U401" s="529"/>
      <c r="V401" s="529"/>
      <c r="W401" s="529"/>
      <c r="X401" s="529"/>
      <c r="Y401" s="529"/>
    </row>
    <row r="402" ht="12.75" customHeight="1">
      <c r="A402" s="149"/>
      <c r="B402" s="149"/>
      <c r="C402" s="149"/>
      <c r="D402" s="149"/>
      <c r="E402" s="149"/>
      <c r="F402" s="149"/>
      <c r="G402" s="149"/>
      <c r="H402" s="149"/>
      <c r="I402" s="149"/>
      <c r="J402" s="149"/>
      <c r="K402" s="149"/>
      <c r="L402" s="149"/>
      <c r="M402" s="529"/>
      <c r="N402" s="529"/>
      <c r="O402" s="529"/>
      <c r="P402" s="529"/>
      <c r="Q402" s="529"/>
      <c r="R402" s="529"/>
      <c r="S402" s="529"/>
      <c r="T402" s="529"/>
      <c r="U402" s="529"/>
      <c r="V402" s="529"/>
      <c r="W402" s="529"/>
      <c r="X402" s="529"/>
      <c r="Y402" s="529"/>
    </row>
    <row r="403" ht="12.75" customHeight="1">
      <c r="A403" s="149"/>
      <c r="B403" s="149"/>
      <c r="C403" s="149"/>
      <c r="D403" s="149"/>
      <c r="E403" s="149"/>
      <c r="F403" s="149"/>
      <c r="G403" s="149"/>
      <c r="H403" s="149"/>
      <c r="I403" s="149"/>
      <c r="J403" s="149"/>
      <c r="K403" s="149"/>
      <c r="L403" s="149"/>
      <c r="M403" s="529"/>
      <c r="N403" s="529"/>
      <c r="O403" s="529"/>
      <c r="P403" s="529"/>
      <c r="Q403" s="529"/>
      <c r="R403" s="529"/>
      <c r="S403" s="529"/>
      <c r="T403" s="529"/>
      <c r="U403" s="529"/>
      <c r="V403" s="529"/>
      <c r="W403" s="529"/>
      <c r="X403" s="529"/>
      <c r="Y403" s="529"/>
    </row>
    <row r="404" ht="12.75" customHeight="1">
      <c r="A404" s="149"/>
      <c r="B404" s="149"/>
      <c r="C404" s="149"/>
      <c r="D404" s="149"/>
      <c r="E404" s="149"/>
      <c r="F404" s="149"/>
      <c r="G404" s="149"/>
      <c r="H404" s="149"/>
      <c r="I404" s="149"/>
      <c r="J404" s="149"/>
      <c r="K404" s="149"/>
      <c r="L404" s="149"/>
      <c r="M404" s="529"/>
      <c r="N404" s="529"/>
      <c r="O404" s="529"/>
      <c r="P404" s="529"/>
      <c r="Q404" s="529"/>
      <c r="R404" s="529"/>
      <c r="S404" s="529"/>
      <c r="T404" s="529"/>
      <c r="U404" s="529"/>
      <c r="V404" s="529"/>
      <c r="W404" s="529"/>
      <c r="X404" s="529"/>
      <c r="Y404" s="529"/>
    </row>
    <row r="405" ht="12.75" customHeight="1">
      <c r="A405" s="149"/>
      <c r="B405" s="149"/>
      <c r="C405" s="149"/>
      <c r="D405" s="149"/>
      <c r="E405" s="149"/>
      <c r="F405" s="149"/>
      <c r="G405" s="149"/>
      <c r="H405" s="149"/>
      <c r="I405" s="149"/>
      <c r="J405" s="149"/>
      <c r="K405" s="149"/>
      <c r="L405" s="149"/>
      <c r="M405" s="529"/>
      <c r="N405" s="529"/>
      <c r="O405" s="529"/>
      <c r="P405" s="529"/>
      <c r="Q405" s="529"/>
      <c r="R405" s="529"/>
      <c r="S405" s="529"/>
      <c r="T405" s="529"/>
      <c r="U405" s="529"/>
      <c r="V405" s="529"/>
      <c r="W405" s="529"/>
      <c r="X405" s="529"/>
      <c r="Y405" s="529"/>
    </row>
    <row r="406" ht="12.75" customHeight="1">
      <c r="A406" s="149"/>
      <c r="B406" s="149"/>
      <c r="C406" s="149"/>
      <c r="D406" s="149"/>
      <c r="E406" s="149"/>
      <c r="F406" s="149"/>
      <c r="G406" s="149"/>
      <c r="H406" s="149"/>
      <c r="I406" s="149"/>
      <c r="J406" s="149"/>
      <c r="K406" s="149"/>
      <c r="L406" s="149"/>
      <c r="M406" s="529"/>
      <c r="N406" s="529"/>
      <c r="O406" s="529"/>
      <c r="P406" s="529"/>
      <c r="Q406" s="529"/>
      <c r="R406" s="529"/>
      <c r="S406" s="529"/>
      <c r="T406" s="529"/>
      <c r="U406" s="529"/>
      <c r="V406" s="529"/>
      <c r="W406" s="529"/>
      <c r="X406" s="529"/>
      <c r="Y406" s="529"/>
    </row>
    <row r="407" ht="12.75" customHeight="1">
      <c r="A407" s="149"/>
      <c r="B407" s="149"/>
      <c r="C407" s="149"/>
      <c r="D407" s="149"/>
      <c r="E407" s="149"/>
      <c r="F407" s="149"/>
      <c r="G407" s="149"/>
      <c r="H407" s="149"/>
      <c r="I407" s="149"/>
      <c r="J407" s="149"/>
      <c r="K407" s="149"/>
      <c r="L407" s="149"/>
      <c r="M407" s="529"/>
      <c r="N407" s="529"/>
      <c r="O407" s="529"/>
      <c r="P407" s="529"/>
      <c r="Q407" s="529"/>
      <c r="R407" s="529"/>
      <c r="S407" s="529"/>
      <c r="T407" s="529"/>
      <c r="U407" s="529"/>
      <c r="V407" s="529"/>
      <c r="W407" s="529"/>
      <c r="X407" s="529"/>
      <c r="Y407" s="529"/>
    </row>
    <row r="408" ht="12.75" customHeight="1">
      <c r="A408" s="149"/>
      <c r="B408" s="149"/>
      <c r="C408" s="149"/>
      <c r="D408" s="149"/>
      <c r="E408" s="149"/>
      <c r="F408" s="149"/>
      <c r="G408" s="149"/>
      <c r="H408" s="149"/>
      <c r="I408" s="149"/>
      <c r="J408" s="149"/>
      <c r="K408" s="149"/>
      <c r="L408" s="149"/>
      <c r="M408" s="529"/>
      <c r="N408" s="529"/>
      <c r="O408" s="529"/>
      <c r="P408" s="529"/>
      <c r="Q408" s="529"/>
      <c r="R408" s="529"/>
      <c r="S408" s="529"/>
      <c r="T408" s="529"/>
      <c r="U408" s="529"/>
      <c r="V408" s="529"/>
      <c r="W408" s="529"/>
      <c r="X408" s="529"/>
      <c r="Y408" s="529"/>
    </row>
    <row r="409" ht="12.75" customHeight="1">
      <c r="A409" s="149"/>
      <c r="B409" s="149"/>
      <c r="C409" s="149"/>
      <c r="D409" s="149"/>
      <c r="E409" s="149"/>
      <c r="F409" s="149"/>
      <c r="G409" s="149"/>
      <c r="H409" s="149"/>
      <c r="I409" s="149"/>
      <c r="J409" s="149"/>
      <c r="K409" s="149"/>
      <c r="L409" s="149"/>
      <c r="M409" s="529"/>
      <c r="N409" s="529"/>
      <c r="O409" s="529"/>
      <c r="P409" s="529"/>
      <c r="Q409" s="529"/>
      <c r="R409" s="529"/>
      <c r="S409" s="529"/>
      <c r="T409" s="529"/>
      <c r="U409" s="529"/>
      <c r="V409" s="529"/>
      <c r="W409" s="529"/>
      <c r="X409" s="529"/>
      <c r="Y409" s="529"/>
    </row>
    <row r="410" ht="12.75" customHeight="1">
      <c r="A410" s="149"/>
      <c r="B410" s="149"/>
      <c r="C410" s="149"/>
      <c r="D410" s="149"/>
      <c r="E410" s="149"/>
      <c r="F410" s="149"/>
      <c r="G410" s="149"/>
      <c r="H410" s="149"/>
      <c r="I410" s="149"/>
      <c r="J410" s="149"/>
      <c r="K410" s="149"/>
      <c r="L410" s="149"/>
      <c r="M410" s="529"/>
      <c r="N410" s="529"/>
      <c r="O410" s="529"/>
      <c r="P410" s="529"/>
      <c r="Q410" s="529"/>
      <c r="R410" s="529"/>
      <c r="S410" s="529"/>
      <c r="T410" s="529"/>
      <c r="U410" s="529"/>
      <c r="V410" s="529"/>
      <c r="W410" s="529"/>
      <c r="X410" s="529"/>
      <c r="Y410" s="529"/>
    </row>
    <row r="411" ht="12.75" customHeight="1">
      <c r="A411" s="149"/>
      <c r="B411" s="149"/>
      <c r="C411" s="149"/>
      <c r="D411" s="149"/>
      <c r="E411" s="149"/>
      <c r="F411" s="149"/>
      <c r="G411" s="149"/>
      <c r="H411" s="149"/>
      <c r="I411" s="149"/>
      <c r="J411" s="149"/>
      <c r="K411" s="149"/>
      <c r="L411" s="149"/>
      <c r="M411" s="529"/>
      <c r="N411" s="529"/>
      <c r="O411" s="529"/>
      <c r="P411" s="529"/>
      <c r="Q411" s="529"/>
      <c r="R411" s="529"/>
      <c r="S411" s="529"/>
      <c r="T411" s="529"/>
      <c r="U411" s="529"/>
      <c r="V411" s="529"/>
      <c r="W411" s="529"/>
      <c r="X411" s="529"/>
      <c r="Y411" s="529"/>
    </row>
    <row r="412" ht="12.75" customHeight="1">
      <c r="A412" s="149"/>
      <c r="B412" s="149"/>
      <c r="C412" s="149"/>
      <c r="D412" s="149"/>
      <c r="E412" s="149"/>
      <c r="F412" s="149"/>
      <c r="G412" s="149"/>
      <c r="H412" s="149"/>
      <c r="I412" s="149"/>
      <c r="J412" s="149"/>
      <c r="K412" s="149"/>
      <c r="L412" s="149"/>
      <c r="M412" s="529"/>
      <c r="N412" s="529"/>
      <c r="O412" s="529"/>
      <c r="P412" s="529"/>
      <c r="Q412" s="529"/>
      <c r="R412" s="529"/>
      <c r="S412" s="529"/>
      <c r="T412" s="529"/>
      <c r="U412" s="529"/>
      <c r="V412" s="529"/>
      <c r="W412" s="529"/>
      <c r="X412" s="529"/>
      <c r="Y412" s="529"/>
    </row>
    <row r="413" ht="12.75" customHeight="1">
      <c r="A413" s="149"/>
      <c r="B413" s="149"/>
      <c r="C413" s="149"/>
      <c r="D413" s="149"/>
      <c r="E413" s="149"/>
      <c r="F413" s="149"/>
      <c r="G413" s="149"/>
      <c r="H413" s="149"/>
      <c r="I413" s="149"/>
      <c r="J413" s="149"/>
      <c r="K413" s="149"/>
      <c r="L413" s="149"/>
      <c r="M413" s="529"/>
      <c r="N413" s="529"/>
      <c r="O413" s="529"/>
      <c r="P413" s="529"/>
      <c r="Q413" s="529"/>
      <c r="R413" s="529"/>
      <c r="S413" s="529"/>
      <c r="T413" s="529"/>
      <c r="U413" s="529"/>
      <c r="V413" s="529"/>
      <c r="W413" s="529"/>
      <c r="X413" s="529"/>
      <c r="Y413" s="529"/>
    </row>
    <row r="414" ht="12.75" customHeight="1">
      <c r="A414" s="149"/>
      <c r="B414" s="149"/>
      <c r="C414" s="149"/>
      <c r="D414" s="149"/>
      <c r="E414" s="149"/>
      <c r="F414" s="149"/>
      <c r="G414" s="149"/>
      <c r="H414" s="149"/>
      <c r="I414" s="149"/>
      <c r="J414" s="149"/>
      <c r="K414" s="149"/>
      <c r="L414" s="149"/>
      <c r="M414" s="529"/>
      <c r="N414" s="529"/>
      <c r="O414" s="529"/>
      <c r="P414" s="529"/>
      <c r="Q414" s="529"/>
      <c r="R414" s="529"/>
      <c r="S414" s="529"/>
      <c r="T414" s="529"/>
      <c r="U414" s="529"/>
      <c r="V414" s="529"/>
      <c r="W414" s="529"/>
      <c r="X414" s="529"/>
      <c r="Y414" s="529"/>
    </row>
    <row r="415" ht="12.75" customHeight="1">
      <c r="A415" s="149"/>
      <c r="B415" s="149"/>
      <c r="C415" s="149"/>
      <c r="D415" s="149"/>
      <c r="E415" s="149"/>
      <c r="F415" s="149"/>
      <c r="G415" s="149"/>
      <c r="H415" s="149"/>
      <c r="I415" s="149"/>
      <c r="J415" s="149"/>
      <c r="K415" s="149"/>
      <c r="L415" s="149"/>
      <c r="M415" s="529"/>
      <c r="N415" s="529"/>
      <c r="O415" s="529"/>
      <c r="P415" s="529"/>
      <c r="Q415" s="529"/>
      <c r="R415" s="529"/>
      <c r="S415" s="529"/>
      <c r="T415" s="529"/>
      <c r="U415" s="529"/>
      <c r="V415" s="529"/>
      <c r="W415" s="529"/>
      <c r="X415" s="529"/>
      <c r="Y415" s="529"/>
    </row>
    <row r="416" ht="12.75" customHeight="1">
      <c r="A416" s="149"/>
      <c r="B416" s="149"/>
      <c r="C416" s="149"/>
      <c r="D416" s="149"/>
      <c r="E416" s="149"/>
      <c r="F416" s="149"/>
      <c r="G416" s="149"/>
      <c r="H416" s="149"/>
      <c r="I416" s="149"/>
      <c r="J416" s="149"/>
      <c r="K416" s="149"/>
      <c r="L416" s="149"/>
      <c r="M416" s="529"/>
      <c r="N416" s="529"/>
      <c r="O416" s="529"/>
      <c r="P416" s="529"/>
      <c r="Q416" s="529"/>
      <c r="R416" s="529"/>
      <c r="S416" s="529"/>
      <c r="T416" s="529"/>
      <c r="U416" s="529"/>
      <c r="V416" s="529"/>
      <c r="W416" s="529"/>
      <c r="X416" s="529"/>
      <c r="Y416" s="529"/>
    </row>
    <row r="417" ht="12.75" customHeight="1">
      <c r="A417" s="149"/>
      <c r="B417" s="149"/>
      <c r="C417" s="149"/>
      <c r="D417" s="149"/>
      <c r="E417" s="149"/>
      <c r="F417" s="149"/>
      <c r="G417" s="149"/>
      <c r="H417" s="149"/>
      <c r="I417" s="149"/>
      <c r="J417" s="149"/>
      <c r="K417" s="149"/>
      <c r="L417" s="149"/>
      <c r="M417" s="529"/>
      <c r="N417" s="529"/>
      <c r="O417" s="529"/>
      <c r="P417" s="529"/>
      <c r="Q417" s="529"/>
      <c r="R417" s="529"/>
      <c r="S417" s="529"/>
      <c r="T417" s="529"/>
      <c r="U417" s="529"/>
      <c r="V417" s="529"/>
      <c r="W417" s="529"/>
      <c r="X417" s="529"/>
      <c r="Y417" s="529"/>
    </row>
    <row r="418" ht="12.75" customHeight="1">
      <c r="A418" s="149"/>
      <c r="B418" s="149"/>
      <c r="C418" s="149"/>
      <c r="D418" s="149"/>
      <c r="E418" s="149"/>
      <c r="F418" s="149"/>
      <c r="G418" s="149"/>
      <c r="H418" s="149"/>
      <c r="I418" s="149"/>
      <c r="J418" s="149"/>
      <c r="K418" s="149"/>
      <c r="L418" s="149"/>
      <c r="M418" s="529"/>
      <c r="N418" s="529"/>
      <c r="O418" s="529"/>
      <c r="P418" s="529"/>
      <c r="Q418" s="529"/>
      <c r="R418" s="529"/>
      <c r="S418" s="529"/>
      <c r="T418" s="529"/>
      <c r="U418" s="529"/>
      <c r="V418" s="529"/>
      <c r="W418" s="529"/>
      <c r="X418" s="529"/>
      <c r="Y418" s="529"/>
    </row>
    <row r="419" ht="12.75" customHeight="1">
      <c r="A419" s="149"/>
      <c r="B419" s="149"/>
      <c r="C419" s="149"/>
      <c r="D419" s="149"/>
      <c r="E419" s="149"/>
      <c r="F419" s="149"/>
      <c r="G419" s="149"/>
      <c r="H419" s="149"/>
      <c r="I419" s="149"/>
      <c r="J419" s="149"/>
      <c r="K419" s="149"/>
      <c r="L419" s="149"/>
      <c r="M419" s="529"/>
      <c r="N419" s="529"/>
      <c r="O419" s="529"/>
      <c r="P419" s="529"/>
      <c r="Q419" s="529"/>
      <c r="R419" s="529"/>
      <c r="S419" s="529"/>
      <c r="T419" s="529"/>
      <c r="U419" s="529"/>
      <c r="V419" s="529"/>
      <c r="W419" s="529"/>
      <c r="X419" s="529"/>
      <c r="Y419" s="529"/>
    </row>
    <row r="420" ht="12.75" customHeight="1">
      <c r="A420" s="149"/>
      <c r="B420" s="149"/>
      <c r="C420" s="149"/>
      <c r="D420" s="149"/>
      <c r="E420" s="149"/>
      <c r="F420" s="149"/>
      <c r="G420" s="149"/>
      <c r="H420" s="149"/>
      <c r="I420" s="149"/>
      <c r="J420" s="149"/>
      <c r="K420" s="149"/>
      <c r="L420" s="149"/>
      <c r="M420" s="529"/>
      <c r="N420" s="529"/>
      <c r="O420" s="529"/>
      <c r="P420" s="529"/>
      <c r="Q420" s="529"/>
      <c r="R420" s="529"/>
      <c r="S420" s="529"/>
      <c r="T420" s="529"/>
      <c r="U420" s="529"/>
      <c r="V420" s="529"/>
      <c r="W420" s="529"/>
      <c r="X420" s="529"/>
      <c r="Y420" s="529"/>
    </row>
    <row r="421" ht="12.75" customHeight="1">
      <c r="A421" s="149"/>
      <c r="B421" s="149"/>
      <c r="C421" s="149"/>
      <c r="D421" s="149"/>
      <c r="E421" s="149"/>
      <c r="F421" s="149"/>
      <c r="G421" s="149"/>
      <c r="H421" s="149"/>
      <c r="I421" s="149"/>
      <c r="J421" s="149"/>
      <c r="K421" s="149"/>
      <c r="L421" s="149"/>
      <c r="M421" s="529"/>
      <c r="N421" s="529"/>
      <c r="O421" s="529"/>
      <c r="P421" s="529"/>
      <c r="Q421" s="529"/>
      <c r="R421" s="529"/>
      <c r="S421" s="529"/>
      <c r="T421" s="529"/>
      <c r="U421" s="529"/>
      <c r="V421" s="529"/>
      <c r="W421" s="529"/>
      <c r="X421" s="529"/>
      <c r="Y421" s="529"/>
    </row>
    <row r="422" ht="12.75" customHeight="1">
      <c r="A422" s="149"/>
      <c r="B422" s="149"/>
      <c r="C422" s="149"/>
      <c r="D422" s="149"/>
      <c r="E422" s="149"/>
      <c r="F422" s="149"/>
      <c r="G422" s="149"/>
      <c r="H422" s="149"/>
      <c r="I422" s="149"/>
      <c r="J422" s="149"/>
      <c r="K422" s="149"/>
      <c r="L422" s="149"/>
      <c r="M422" s="529"/>
      <c r="N422" s="529"/>
      <c r="O422" s="529"/>
      <c r="P422" s="529"/>
      <c r="Q422" s="529"/>
      <c r="R422" s="529"/>
      <c r="S422" s="529"/>
      <c r="T422" s="529"/>
      <c r="U422" s="529"/>
      <c r="V422" s="529"/>
      <c r="W422" s="529"/>
      <c r="X422" s="529"/>
      <c r="Y422" s="529"/>
    </row>
    <row r="423" ht="12.75" customHeight="1">
      <c r="A423" s="149"/>
      <c r="B423" s="149"/>
      <c r="C423" s="149"/>
      <c r="D423" s="149"/>
      <c r="E423" s="149"/>
      <c r="F423" s="149"/>
      <c r="G423" s="149"/>
      <c r="H423" s="149"/>
      <c r="I423" s="149"/>
      <c r="J423" s="149"/>
      <c r="K423" s="149"/>
      <c r="L423" s="149"/>
      <c r="M423" s="529"/>
      <c r="N423" s="529"/>
      <c r="O423" s="529"/>
      <c r="P423" s="529"/>
      <c r="Q423" s="529"/>
      <c r="R423" s="529"/>
      <c r="S423" s="529"/>
      <c r="T423" s="529"/>
      <c r="U423" s="529"/>
      <c r="V423" s="529"/>
      <c r="W423" s="529"/>
      <c r="X423" s="529"/>
      <c r="Y423" s="529"/>
    </row>
    <row r="424" ht="12.75" customHeight="1">
      <c r="A424" s="149"/>
      <c r="B424" s="149"/>
      <c r="C424" s="149"/>
      <c r="D424" s="149"/>
      <c r="E424" s="149"/>
      <c r="F424" s="149"/>
      <c r="G424" s="149"/>
      <c r="H424" s="149"/>
      <c r="I424" s="149"/>
      <c r="J424" s="149"/>
      <c r="K424" s="149"/>
      <c r="L424" s="149"/>
      <c r="M424" s="529"/>
      <c r="N424" s="529"/>
      <c r="O424" s="529"/>
      <c r="P424" s="529"/>
      <c r="Q424" s="529"/>
      <c r="R424" s="529"/>
      <c r="S424" s="529"/>
      <c r="T424" s="529"/>
      <c r="U424" s="529"/>
      <c r="V424" s="529"/>
      <c r="W424" s="529"/>
      <c r="X424" s="529"/>
      <c r="Y424" s="529"/>
    </row>
    <row r="425" ht="12.75" customHeight="1">
      <c r="A425" s="149"/>
      <c r="B425" s="149"/>
      <c r="C425" s="149"/>
      <c r="D425" s="149"/>
      <c r="E425" s="149"/>
      <c r="F425" s="149"/>
      <c r="G425" s="149"/>
      <c r="H425" s="149"/>
      <c r="I425" s="149"/>
      <c r="J425" s="149"/>
      <c r="K425" s="149"/>
      <c r="L425" s="149"/>
      <c r="M425" s="529"/>
      <c r="N425" s="529"/>
      <c r="O425" s="529"/>
      <c r="P425" s="529"/>
      <c r="Q425" s="529"/>
      <c r="R425" s="529"/>
      <c r="S425" s="529"/>
      <c r="T425" s="529"/>
      <c r="U425" s="529"/>
      <c r="V425" s="529"/>
      <c r="W425" s="529"/>
      <c r="X425" s="529"/>
      <c r="Y425" s="529"/>
    </row>
    <row r="426" ht="12.75" customHeight="1">
      <c r="A426" s="149"/>
      <c r="B426" s="149"/>
      <c r="C426" s="149"/>
      <c r="D426" s="149"/>
      <c r="E426" s="149"/>
      <c r="F426" s="149"/>
      <c r="G426" s="149"/>
      <c r="H426" s="149"/>
      <c r="I426" s="149"/>
      <c r="J426" s="149"/>
      <c r="K426" s="149"/>
      <c r="L426" s="149"/>
      <c r="M426" s="529"/>
      <c r="N426" s="529"/>
      <c r="O426" s="529"/>
      <c r="P426" s="529"/>
      <c r="Q426" s="529"/>
      <c r="R426" s="529"/>
      <c r="S426" s="529"/>
      <c r="T426" s="529"/>
      <c r="U426" s="529"/>
      <c r="V426" s="529"/>
      <c r="W426" s="529"/>
      <c r="X426" s="529"/>
      <c r="Y426" s="529"/>
    </row>
    <row r="427" ht="12.75" customHeight="1">
      <c r="A427" s="149"/>
      <c r="B427" s="149"/>
      <c r="C427" s="149"/>
      <c r="D427" s="149"/>
      <c r="E427" s="149"/>
      <c r="F427" s="149"/>
      <c r="G427" s="149"/>
      <c r="H427" s="149"/>
      <c r="I427" s="149"/>
      <c r="J427" s="149"/>
      <c r="K427" s="149"/>
      <c r="L427" s="149"/>
      <c r="M427" s="529"/>
      <c r="N427" s="529"/>
      <c r="O427" s="529"/>
      <c r="P427" s="529"/>
      <c r="Q427" s="529"/>
      <c r="R427" s="529"/>
      <c r="S427" s="529"/>
      <c r="T427" s="529"/>
      <c r="U427" s="529"/>
      <c r="V427" s="529"/>
      <c r="W427" s="529"/>
      <c r="X427" s="529"/>
      <c r="Y427" s="529"/>
    </row>
    <row r="428" ht="12.75" customHeight="1">
      <c r="A428" s="149"/>
      <c r="B428" s="149"/>
      <c r="C428" s="149"/>
      <c r="D428" s="149"/>
      <c r="E428" s="149"/>
      <c r="F428" s="149"/>
      <c r="G428" s="149"/>
      <c r="H428" s="149"/>
      <c r="I428" s="149"/>
      <c r="J428" s="149"/>
      <c r="K428" s="149"/>
      <c r="L428" s="149"/>
      <c r="M428" s="529"/>
      <c r="N428" s="529"/>
      <c r="O428" s="529"/>
      <c r="P428" s="529"/>
      <c r="Q428" s="529"/>
      <c r="R428" s="529"/>
      <c r="S428" s="529"/>
      <c r="T428" s="529"/>
      <c r="U428" s="529"/>
      <c r="V428" s="529"/>
      <c r="W428" s="529"/>
      <c r="X428" s="529"/>
      <c r="Y428" s="529"/>
    </row>
    <row r="429" ht="12.75" customHeight="1">
      <c r="A429" s="149"/>
      <c r="B429" s="149"/>
      <c r="C429" s="149"/>
      <c r="D429" s="149"/>
      <c r="E429" s="149"/>
      <c r="F429" s="149"/>
      <c r="G429" s="149"/>
      <c r="H429" s="149"/>
      <c r="I429" s="149"/>
      <c r="J429" s="149"/>
      <c r="K429" s="149"/>
      <c r="L429" s="149"/>
      <c r="M429" s="529"/>
      <c r="N429" s="529"/>
      <c r="O429" s="529"/>
      <c r="P429" s="529"/>
      <c r="Q429" s="529"/>
      <c r="R429" s="529"/>
      <c r="S429" s="529"/>
      <c r="T429" s="529"/>
      <c r="U429" s="529"/>
      <c r="V429" s="529"/>
      <c r="W429" s="529"/>
      <c r="X429" s="529"/>
      <c r="Y429" s="529"/>
    </row>
    <row r="430" ht="12.75" customHeight="1">
      <c r="A430" s="149"/>
      <c r="B430" s="149"/>
      <c r="C430" s="149"/>
      <c r="D430" s="149"/>
      <c r="E430" s="149"/>
      <c r="F430" s="149"/>
      <c r="G430" s="149"/>
      <c r="H430" s="149"/>
      <c r="I430" s="149"/>
      <c r="J430" s="149"/>
      <c r="K430" s="149"/>
      <c r="L430" s="149"/>
      <c r="M430" s="529"/>
      <c r="N430" s="529"/>
      <c r="O430" s="529"/>
      <c r="P430" s="529"/>
      <c r="Q430" s="529"/>
      <c r="R430" s="529"/>
      <c r="S430" s="529"/>
      <c r="T430" s="529"/>
      <c r="U430" s="529"/>
      <c r="V430" s="529"/>
      <c r="W430" s="529"/>
      <c r="X430" s="529"/>
      <c r="Y430" s="529"/>
    </row>
    <row r="431" ht="12.75" customHeight="1">
      <c r="A431" s="149"/>
      <c r="B431" s="149"/>
      <c r="C431" s="149"/>
      <c r="D431" s="149"/>
      <c r="E431" s="149"/>
      <c r="F431" s="149"/>
      <c r="G431" s="149"/>
      <c r="H431" s="149"/>
      <c r="I431" s="149"/>
      <c r="J431" s="149"/>
      <c r="K431" s="149"/>
      <c r="L431" s="149"/>
      <c r="M431" s="529"/>
      <c r="N431" s="529"/>
      <c r="O431" s="529"/>
      <c r="P431" s="529"/>
      <c r="Q431" s="529"/>
      <c r="R431" s="529"/>
      <c r="S431" s="529"/>
      <c r="T431" s="529"/>
      <c r="U431" s="529"/>
      <c r="V431" s="529"/>
      <c r="W431" s="529"/>
      <c r="X431" s="529"/>
      <c r="Y431" s="529"/>
    </row>
    <row r="432" ht="12.75" customHeight="1">
      <c r="A432" s="149"/>
      <c r="B432" s="149"/>
      <c r="C432" s="149"/>
      <c r="D432" s="149"/>
      <c r="E432" s="149"/>
      <c r="F432" s="149"/>
      <c r="G432" s="149"/>
      <c r="H432" s="149"/>
      <c r="I432" s="149"/>
      <c r="J432" s="149"/>
      <c r="K432" s="149"/>
      <c r="L432" s="149"/>
      <c r="M432" s="529"/>
      <c r="N432" s="529"/>
      <c r="O432" s="529"/>
      <c r="P432" s="529"/>
      <c r="Q432" s="529"/>
      <c r="R432" s="529"/>
      <c r="S432" s="529"/>
      <c r="T432" s="529"/>
      <c r="U432" s="529"/>
      <c r="V432" s="529"/>
      <c r="W432" s="529"/>
      <c r="X432" s="529"/>
      <c r="Y432" s="529"/>
    </row>
    <row r="433" ht="12.75" customHeight="1">
      <c r="A433" s="149"/>
      <c r="B433" s="149"/>
      <c r="C433" s="149"/>
      <c r="D433" s="149"/>
      <c r="E433" s="149"/>
      <c r="F433" s="149"/>
      <c r="G433" s="149"/>
      <c r="H433" s="149"/>
      <c r="I433" s="149"/>
      <c r="J433" s="149"/>
      <c r="K433" s="149"/>
      <c r="L433" s="149"/>
      <c r="M433" s="529"/>
      <c r="N433" s="529"/>
      <c r="O433" s="529"/>
      <c r="P433" s="529"/>
      <c r="Q433" s="529"/>
      <c r="R433" s="529"/>
      <c r="S433" s="529"/>
      <c r="T433" s="529"/>
      <c r="U433" s="529"/>
      <c r="V433" s="529"/>
      <c r="W433" s="529"/>
      <c r="X433" s="529"/>
      <c r="Y433" s="529"/>
    </row>
    <row r="434" ht="12.75" customHeight="1">
      <c r="A434" s="149"/>
      <c r="B434" s="149"/>
      <c r="C434" s="149"/>
      <c r="D434" s="149"/>
      <c r="E434" s="149"/>
      <c r="F434" s="149"/>
      <c r="G434" s="149"/>
      <c r="H434" s="149"/>
      <c r="I434" s="149"/>
      <c r="J434" s="149"/>
      <c r="K434" s="149"/>
      <c r="L434" s="149"/>
      <c r="M434" s="529"/>
      <c r="N434" s="529"/>
      <c r="O434" s="529"/>
      <c r="P434" s="529"/>
      <c r="Q434" s="529"/>
      <c r="R434" s="529"/>
      <c r="S434" s="529"/>
      <c r="T434" s="529"/>
      <c r="U434" s="529"/>
      <c r="V434" s="529"/>
      <c r="W434" s="529"/>
      <c r="X434" s="529"/>
      <c r="Y434" s="529"/>
    </row>
    <row r="435" ht="12.75" customHeight="1">
      <c r="A435" s="149"/>
      <c r="B435" s="149"/>
      <c r="C435" s="149"/>
      <c r="D435" s="149"/>
      <c r="E435" s="149"/>
      <c r="F435" s="149"/>
      <c r="G435" s="149"/>
      <c r="H435" s="149"/>
      <c r="I435" s="149"/>
      <c r="J435" s="149"/>
      <c r="K435" s="149"/>
      <c r="L435" s="149"/>
      <c r="M435" s="529"/>
      <c r="N435" s="529"/>
      <c r="O435" s="529"/>
      <c r="P435" s="529"/>
      <c r="Q435" s="529"/>
      <c r="R435" s="529"/>
      <c r="S435" s="529"/>
      <c r="T435" s="529"/>
      <c r="U435" s="529"/>
      <c r="V435" s="529"/>
      <c r="W435" s="529"/>
      <c r="X435" s="529"/>
      <c r="Y435" s="529"/>
    </row>
    <row r="436" ht="12.75" customHeight="1">
      <c r="A436" s="149"/>
      <c r="B436" s="149"/>
      <c r="C436" s="149"/>
      <c r="D436" s="149"/>
      <c r="E436" s="149"/>
      <c r="F436" s="149"/>
      <c r="G436" s="149"/>
      <c r="H436" s="149"/>
      <c r="I436" s="149"/>
      <c r="J436" s="149"/>
      <c r="K436" s="149"/>
      <c r="L436" s="149"/>
      <c r="M436" s="529"/>
      <c r="N436" s="529"/>
      <c r="O436" s="529"/>
      <c r="P436" s="529"/>
      <c r="Q436" s="529"/>
      <c r="R436" s="529"/>
      <c r="S436" s="529"/>
      <c r="T436" s="529"/>
      <c r="U436" s="529"/>
      <c r="V436" s="529"/>
      <c r="W436" s="529"/>
      <c r="X436" s="529"/>
      <c r="Y436" s="529"/>
    </row>
    <row r="437" ht="12.75" customHeight="1">
      <c r="A437" s="149"/>
      <c r="B437" s="149"/>
      <c r="C437" s="149"/>
      <c r="D437" s="149"/>
      <c r="E437" s="149"/>
      <c r="F437" s="149"/>
      <c r="G437" s="149"/>
      <c r="H437" s="149"/>
      <c r="I437" s="149"/>
      <c r="J437" s="149"/>
      <c r="K437" s="149"/>
      <c r="L437" s="149"/>
      <c r="M437" s="529"/>
      <c r="N437" s="529"/>
      <c r="O437" s="529"/>
      <c r="P437" s="529"/>
      <c r="Q437" s="529"/>
      <c r="R437" s="529"/>
      <c r="S437" s="529"/>
      <c r="T437" s="529"/>
      <c r="U437" s="529"/>
      <c r="V437" s="529"/>
      <c r="W437" s="529"/>
      <c r="X437" s="529"/>
      <c r="Y437" s="529"/>
    </row>
    <row r="438" ht="12.75" customHeight="1">
      <c r="A438" s="149"/>
      <c r="B438" s="149"/>
      <c r="C438" s="149"/>
      <c r="D438" s="149"/>
      <c r="E438" s="149"/>
      <c r="F438" s="149"/>
      <c r="G438" s="149"/>
      <c r="H438" s="149"/>
      <c r="I438" s="149"/>
      <c r="J438" s="149"/>
      <c r="K438" s="149"/>
      <c r="L438" s="149"/>
      <c r="M438" s="529"/>
      <c r="N438" s="529"/>
      <c r="O438" s="529"/>
      <c r="P438" s="529"/>
      <c r="Q438" s="529"/>
      <c r="R438" s="529"/>
      <c r="S438" s="529"/>
      <c r="T438" s="529"/>
      <c r="U438" s="529"/>
      <c r="V438" s="529"/>
      <c r="W438" s="529"/>
      <c r="X438" s="529"/>
      <c r="Y438" s="529"/>
    </row>
    <row r="439" ht="12.75" customHeight="1">
      <c r="A439" s="149"/>
      <c r="B439" s="149"/>
      <c r="C439" s="149"/>
      <c r="D439" s="149"/>
      <c r="E439" s="149"/>
      <c r="F439" s="149"/>
      <c r="G439" s="149"/>
      <c r="H439" s="149"/>
      <c r="I439" s="149"/>
      <c r="J439" s="149"/>
      <c r="K439" s="149"/>
      <c r="L439" s="149"/>
      <c r="M439" s="529"/>
      <c r="N439" s="529"/>
      <c r="O439" s="529"/>
      <c r="P439" s="529"/>
      <c r="Q439" s="529"/>
      <c r="R439" s="529"/>
      <c r="S439" s="529"/>
      <c r="T439" s="529"/>
      <c r="U439" s="529"/>
      <c r="V439" s="529"/>
      <c r="W439" s="529"/>
      <c r="X439" s="529"/>
      <c r="Y439" s="529"/>
    </row>
    <row r="440" ht="12.75" customHeight="1">
      <c r="A440" s="149"/>
      <c r="B440" s="149"/>
      <c r="C440" s="149"/>
      <c r="D440" s="149"/>
      <c r="E440" s="149"/>
      <c r="F440" s="149"/>
      <c r="G440" s="149"/>
      <c r="H440" s="149"/>
      <c r="I440" s="149"/>
      <c r="J440" s="149"/>
      <c r="K440" s="149"/>
      <c r="L440" s="149"/>
      <c r="M440" s="529"/>
      <c r="N440" s="529"/>
      <c r="O440" s="529"/>
      <c r="P440" s="529"/>
      <c r="Q440" s="529"/>
      <c r="R440" s="529"/>
      <c r="S440" s="529"/>
      <c r="T440" s="529"/>
      <c r="U440" s="529"/>
      <c r="V440" s="529"/>
      <c r="W440" s="529"/>
      <c r="X440" s="529"/>
      <c r="Y440" s="529"/>
    </row>
    <row r="441" ht="12.75" customHeight="1">
      <c r="A441" s="149"/>
      <c r="B441" s="149"/>
      <c r="C441" s="149"/>
      <c r="D441" s="149"/>
      <c r="E441" s="149"/>
      <c r="F441" s="149"/>
      <c r="G441" s="149"/>
      <c r="H441" s="149"/>
      <c r="I441" s="149"/>
      <c r="J441" s="149"/>
      <c r="K441" s="149"/>
      <c r="L441" s="149"/>
      <c r="M441" s="529"/>
      <c r="N441" s="529"/>
      <c r="O441" s="529"/>
      <c r="P441" s="529"/>
      <c r="Q441" s="529"/>
      <c r="R441" s="529"/>
      <c r="S441" s="529"/>
      <c r="T441" s="529"/>
      <c r="U441" s="529"/>
      <c r="V441" s="529"/>
      <c r="W441" s="529"/>
      <c r="X441" s="529"/>
      <c r="Y441" s="529"/>
    </row>
    <row r="442" ht="12.75" customHeight="1">
      <c r="A442" s="149"/>
      <c r="B442" s="149"/>
      <c r="C442" s="149"/>
      <c r="D442" s="149"/>
      <c r="E442" s="149"/>
      <c r="F442" s="149"/>
      <c r="G442" s="149"/>
      <c r="H442" s="149"/>
      <c r="I442" s="149"/>
      <c r="J442" s="149"/>
      <c r="K442" s="149"/>
      <c r="L442" s="149"/>
      <c r="M442" s="529"/>
      <c r="N442" s="529"/>
      <c r="O442" s="529"/>
      <c r="P442" s="529"/>
      <c r="Q442" s="529"/>
      <c r="R442" s="529"/>
      <c r="S442" s="529"/>
      <c r="T442" s="529"/>
      <c r="U442" s="529"/>
      <c r="V442" s="529"/>
      <c r="W442" s="529"/>
      <c r="X442" s="529"/>
      <c r="Y442" s="529"/>
    </row>
    <row r="443" ht="12.75" customHeight="1">
      <c r="A443" s="149"/>
      <c r="B443" s="149"/>
      <c r="C443" s="149"/>
      <c r="D443" s="149"/>
      <c r="E443" s="149"/>
      <c r="F443" s="149"/>
      <c r="G443" s="149"/>
      <c r="H443" s="149"/>
      <c r="I443" s="149"/>
      <c r="J443" s="149"/>
      <c r="K443" s="149"/>
      <c r="L443" s="149"/>
      <c r="M443" s="529"/>
      <c r="N443" s="529"/>
      <c r="O443" s="529"/>
      <c r="P443" s="529"/>
      <c r="Q443" s="529"/>
      <c r="R443" s="529"/>
      <c r="S443" s="529"/>
      <c r="T443" s="529"/>
      <c r="U443" s="529"/>
      <c r="V443" s="529"/>
      <c r="W443" s="529"/>
      <c r="X443" s="529"/>
      <c r="Y443" s="529"/>
    </row>
    <row r="444" ht="12.75" customHeight="1">
      <c r="A444" s="149"/>
      <c r="B444" s="149"/>
      <c r="C444" s="149"/>
      <c r="D444" s="149"/>
      <c r="E444" s="149"/>
      <c r="F444" s="149"/>
      <c r="G444" s="149"/>
      <c r="H444" s="149"/>
      <c r="I444" s="149"/>
      <c r="J444" s="149"/>
      <c r="K444" s="149"/>
      <c r="L444" s="149"/>
      <c r="M444" s="529"/>
      <c r="N444" s="529"/>
      <c r="O444" s="529"/>
      <c r="P444" s="529"/>
      <c r="Q444" s="529"/>
      <c r="R444" s="529"/>
      <c r="S444" s="529"/>
      <c r="T444" s="529"/>
      <c r="U444" s="529"/>
      <c r="V444" s="529"/>
      <c r="W444" s="529"/>
      <c r="X444" s="529"/>
      <c r="Y444" s="529"/>
    </row>
    <row r="445" ht="12.75" customHeight="1">
      <c r="A445" s="149"/>
      <c r="B445" s="149"/>
      <c r="C445" s="149"/>
      <c r="D445" s="149"/>
      <c r="E445" s="149"/>
      <c r="F445" s="149"/>
      <c r="G445" s="149"/>
      <c r="H445" s="149"/>
      <c r="I445" s="149"/>
      <c r="J445" s="149"/>
      <c r="K445" s="149"/>
      <c r="L445" s="149"/>
      <c r="M445" s="529"/>
      <c r="N445" s="529"/>
      <c r="O445" s="529"/>
      <c r="P445" s="529"/>
      <c r="Q445" s="529"/>
      <c r="R445" s="529"/>
      <c r="S445" s="529"/>
      <c r="T445" s="529"/>
      <c r="U445" s="529"/>
      <c r="V445" s="529"/>
      <c r="W445" s="529"/>
      <c r="X445" s="529"/>
      <c r="Y445" s="529"/>
    </row>
    <row r="446" ht="12.75" customHeight="1">
      <c r="A446" s="149"/>
      <c r="B446" s="149"/>
      <c r="C446" s="149"/>
      <c r="D446" s="149"/>
      <c r="E446" s="149"/>
      <c r="F446" s="149"/>
      <c r="G446" s="149"/>
      <c r="H446" s="149"/>
      <c r="I446" s="149"/>
      <c r="J446" s="149"/>
      <c r="K446" s="149"/>
      <c r="L446" s="149"/>
      <c r="M446" s="529"/>
      <c r="N446" s="529"/>
      <c r="O446" s="529"/>
      <c r="P446" s="529"/>
      <c r="Q446" s="529"/>
      <c r="R446" s="529"/>
      <c r="S446" s="529"/>
      <c r="T446" s="529"/>
      <c r="U446" s="529"/>
      <c r="V446" s="529"/>
      <c r="W446" s="529"/>
      <c r="X446" s="529"/>
      <c r="Y446" s="529"/>
    </row>
    <row r="447" ht="12.75" customHeight="1">
      <c r="A447" s="149"/>
      <c r="B447" s="149"/>
      <c r="C447" s="149"/>
      <c r="D447" s="149"/>
      <c r="E447" s="149"/>
      <c r="F447" s="149"/>
      <c r="G447" s="149"/>
      <c r="H447" s="149"/>
      <c r="I447" s="149"/>
      <c r="J447" s="149"/>
      <c r="K447" s="149"/>
      <c r="L447" s="149"/>
      <c r="M447" s="529"/>
      <c r="N447" s="529"/>
      <c r="O447" s="529"/>
      <c r="P447" s="529"/>
      <c r="Q447" s="529"/>
      <c r="R447" s="529"/>
      <c r="S447" s="529"/>
      <c r="T447" s="529"/>
      <c r="U447" s="529"/>
      <c r="V447" s="529"/>
      <c r="W447" s="529"/>
      <c r="X447" s="529"/>
      <c r="Y447" s="529"/>
    </row>
    <row r="448" ht="12.75" customHeight="1">
      <c r="A448" s="149"/>
      <c r="B448" s="149"/>
      <c r="C448" s="149"/>
      <c r="D448" s="149"/>
      <c r="E448" s="149"/>
      <c r="F448" s="149"/>
      <c r="G448" s="149"/>
      <c r="H448" s="149"/>
      <c r="I448" s="149"/>
      <c r="J448" s="149"/>
      <c r="K448" s="149"/>
      <c r="L448" s="149"/>
      <c r="M448" s="529"/>
      <c r="N448" s="529"/>
      <c r="O448" s="529"/>
      <c r="P448" s="529"/>
      <c r="Q448" s="529"/>
      <c r="R448" s="529"/>
      <c r="S448" s="529"/>
      <c r="T448" s="529"/>
      <c r="U448" s="529"/>
      <c r="V448" s="529"/>
      <c r="W448" s="529"/>
      <c r="X448" s="529"/>
      <c r="Y448" s="529"/>
    </row>
    <row r="449" ht="12.75" customHeight="1">
      <c r="A449" s="149"/>
      <c r="B449" s="149"/>
      <c r="C449" s="149"/>
      <c r="D449" s="149"/>
      <c r="E449" s="149"/>
      <c r="F449" s="149"/>
      <c r="G449" s="149"/>
      <c r="H449" s="149"/>
      <c r="I449" s="149"/>
      <c r="J449" s="149"/>
      <c r="K449" s="149"/>
      <c r="L449" s="149"/>
      <c r="M449" s="529"/>
      <c r="N449" s="529"/>
      <c r="O449" s="529"/>
      <c r="P449" s="529"/>
      <c r="Q449" s="529"/>
      <c r="R449" s="529"/>
      <c r="S449" s="529"/>
      <c r="T449" s="529"/>
      <c r="U449" s="529"/>
      <c r="V449" s="529"/>
      <c r="W449" s="529"/>
      <c r="X449" s="529"/>
      <c r="Y449" s="529"/>
    </row>
    <row r="450" ht="12.75" customHeight="1">
      <c r="A450" s="149"/>
      <c r="B450" s="149"/>
      <c r="C450" s="149"/>
      <c r="D450" s="149"/>
      <c r="E450" s="149"/>
      <c r="F450" s="149"/>
      <c r="G450" s="149"/>
      <c r="H450" s="149"/>
      <c r="I450" s="149"/>
      <c r="J450" s="149"/>
      <c r="K450" s="149"/>
      <c r="L450" s="149"/>
      <c r="M450" s="529"/>
      <c r="N450" s="529"/>
      <c r="O450" s="529"/>
      <c r="P450" s="529"/>
      <c r="Q450" s="529"/>
      <c r="R450" s="529"/>
      <c r="S450" s="529"/>
      <c r="T450" s="529"/>
      <c r="U450" s="529"/>
      <c r="V450" s="529"/>
      <c r="W450" s="529"/>
      <c r="X450" s="529"/>
      <c r="Y450" s="529"/>
    </row>
    <row r="451" ht="12.75" customHeight="1">
      <c r="A451" s="149"/>
      <c r="B451" s="149"/>
      <c r="C451" s="149"/>
      <c r="D451" s="149"/>
      <c r="E451" s="149"/>
      <c r="F451" s="149"/>
      <c r="G451" s="149"/>
      <c r="H451" s="149"/>
      <c r="I451" s="149"/>
      <c r="J451" s="149"/>
      <c r="K451" s="149"/>
      <c r="L451" s="149"/>
      <c r="M451" s="529"/>
      <c r="N451" s="529"/>
      <c r="O451" s="529"/>
      <c r="P451" s="529"/>
      <c r="Q451" s="529"/>
      <c r="R451" s="529"/>
      <c r="S451" s="529"/>
      <c r="T451" s="529"/>
      <c r="U451" s="529"/>
      <c r="V451" s="529"/>
      <c r="W451" s="529"/>
      <c r="X451" s="529"/>
      <c r="Y451" s="529"/>
    </row>
    <row r="452" ht="12.75" customHeight="1">
      <c r="A452" s="149"/>
      <c r="B452" s="149"/>
      <c r="C452" s="149"/>
      <c r="D452" s="149"/>
      <c r="E452" s="149"/>
      <c r="F452" s="149"/>
      <c r="G452" s="149"/>
      <c r="H452" s="149"/>
      <c r="I452" s="149"/>
      <c r="J452" s="149"/>
      <c r="K452" s="149"/>
      <c r="L452" s="149"/>
      <c r="M452" s="529"/>
      <c r="N452" s="529"/>
      <c r="O452" s="529"/>
      <c r="P452" s="529"/>
      <c r="Q452" s="529"/>
      <c r="R452" s="529"/>
      <c r="S452" s="529"/>
      <c r="T452" s="529"/>
      <c r="U452" s="529"/>
      <c r="V452" s="529"/>
      <c r="W452" s="529"/>
      <c r="X452" s="529"/>
      <c r="Y452" s="529"/>
    </row>
    <row r="453" ht="12.75" customHeight="1">
      <c r="A453" s="149"/>
      <c r="B453" s="149"/>
      <c r="C453" s="149"/>
      <c r="D453" s="149"/>
      <c r="E453" s="149"/>
      <c r="F453" s="149"/>
      <c r="G453" s="149"/>
      <c r="H453" s="149"/>
      <c r="I453" s="149"/>
      <c r="J453" s="149"/>
      <c r="K453" s="149"/>
      <c r="L453" s="149"/>
      <c r="M453" s="529"/>
      <c r="N453" s="529"/>
      <c r="O453" s="529"/>
      <c r="P453" s="529"/>
      <c r="Q453" s="529"/>
      <c r="R453" s="529"/>
      <c r="S453" s="529"/>
      <c r="T453" s="529"/>
      <c r="U453" s="529"/>
      <c r="V453" s="529"/>
      <c r="W453" s="529"/>
      <c r="X453" s="529"/>
      <c r="Y453" s="529"/>
    </row>
    <row r="454" ht="12.75" customHeight="1">
      <c r="A454" s="149"/>
      <c r="B454" s="149"/>
      <c r="C454" s="149"/>
      <c r="D454" s="149"/>
      <c r="E454" s="149"/>
      <c r="F454" s="149"/>
      <c r="G454" s="149"/>
      <c r="H454" s="149"/>
      <c r="I454" s="149"/>
      <c r="J454" s="149"/>
      <c r="K454" s="149"/>
      <c r="L454" s="149"/>
      <c r="M454" s="529"/>
      <c r="N454" s="529"/>
      <c r="O454" s="529"/>
      <c r="P454" s="529"/>
      <c r="Q454" s="529"/>
      <c r="R454" s="529"/>
      <c r="S454" s="529"/>
      <c r="T454" s="529"/>
      <c r="U454" s="529"/>
      <c r="V454" s="529"/>
      <c r="W454" s="529"/>
      <c r="X454" s="529"/>
      <c r="Y454" s="529"/>
    </row>
    <row r="455" ht="12.75" customHeight="1">
      <c r="A455" s="149"/>
      <c r="B455" s="149"/>
      <c r="C455" s="149"/>
      <c r="D455" s="149"/>
      <c r="E455" s="149"/>
      <c r="F455" s="149"/>
      <c r="G455" s="149"/>
      <c r="H455" s="149"/>
      <c r="I455" s="149"/>
      <c r="J455" s="149"/>
      <c r="K455" s="149"/>
      <c r="L455" s="149"/>
      <c r="M455" s="529"/>
      <c r="N455" s="529"/>
      <c r="O455" s="529"/>
      <c r="P455" s="529"/>
      <c r="Q455" s="529"/>
      <c r="R455" s="529"/>
      <c r="S455" s="529"/>
      <c r="T455" s="529"/>
      <c r="U455" s="529"/>
      <c r="V455" s="529"/>
      <c r="W455" s="529"/>
      <c r="X455" s="529"/>
      <c r="Y455" s="529"/>
    </row>
    <row r="456" ht="12.75" customHeight="1">
      <c r="A456" s="149"/>
      <c r="B456" s="149"/>
      <c r="C456" s="149"/>
      <c r="D456" s="149"/>
      <c r="E456" s="149"/>
      <c r="F456" s="149"/>
      <c r="G456" s="149"/>
      <c r="H456" s="149"/>
      <c r="I456" s="149"/>
      <c r="J456" s="149"/>
      <c r="K456" s="149"/>
      <c r="L456" s="149"/>
      <c r="M456" s="529"/>
      <c r="N456" s="529"/>
      <c r="O456" s="529"/>
      <c r="P456" s="529"/>
      <c r="Q456" s="529"/>
      <c r="R456" s="529"/>
      <c r="S456" s="529"/>
      <c r="T456" s="529"/>
      <c r="U456" s="529"/>
      <c r="V456" s="529"/>
      <c r="W456" s="529"/>
      <c r="X456" s="529"/>
      <c r="Y456" s="529"/>
    </row>
    <row r="457" ht="12.75" customHeight="1">
      <c r="A457" s="149"/>
      <c r="B457" s="149"/>
      <c r="C457" s="149"/>
      <c r="D457" s="149"/>
      <c r="E457" s="149"/>
      <c r="F457" s="149"/>
      <c r="G457" s="149"/>
      <c r="H457" s="149"/>
      <c r="I457" s="149"/>
      <c r="J457" s="149"/>
      <c r="K457" s="149"/>
      <c r="L457" s="149"/>
      <c r="M457" s="529"/>
      <c r="N457" s="529"/>
      <c r="O457" s="529"/>
      <c r="P457" s="529"/>
      <c r="Q457" s="529"/>
      <c r="R457" s="529"/>
      <c r="S457" s="529"/>
      <c r="T457" s="529"/>
      <c r="U457" s="529"/>
      <c r="V457" s="529"/>
      <c r="W457" s="529"/>
      <c r="X457" s="529"/>
      <c r="Y457" s="529"/>
    </row>
    <row r="458" ht="12.75" customHeight="1">
      <c r="A458" s="149"/>
      <c r="B458" s="149"/>
      <c r="C458" s="149"/>
      <c r="D458" s="149"/>
      <c r="E458" s="149"/>
      <c r="F458" s="149"/>
      <c r="G458" s="149"/>
      <c r="H458" s="149"/>
      <c r="I458" s="149"/>
      <c r="J458" s="149"/>
      <c r="K458" s="149"/>
      <c r="L458" s="149"/>
      <c r="M458" s="529"/>
      <c r="N458" s="529"/>
      <c r="O458" s="529"/>
      <c r="P458" s="529"/>
      <c r="Q458" s="529"/>
      <c r="R458" s="529"/>
      <c r="S458" s="529"/>
      <c r="T458" s="529"/>
      <c r="U458" s="529"/>
      <c r="V458" s="529"/>
      <c r="W458" s="529"/>
      <c r="X458" s="529"/>
      <c r="Y458" s="529"/>
    </row>
    <row r="459" ht="12.75" customHeight="1">
      <c r="A459" s="149"/>
      <c r="B459" s="149"/>
      <c r="C459" s="149"/>
      <c r="D459" s="149"/>
      <c r="E459" s="149"/>
      <c r="F459" s="149"/>
      <c r="G459" s="149"/>
      <c r="H459" s="149"/>
      <c r="I459" s="149"/>
      <c r="J459" s="149"/>
      <c r="K459" s="149"/>
      <c r="L459" s="149"/>
      <c r="M459" s="529"/>
      <c r="N459" s="529"/>
      <c r="O459" s="529"/>
      <c r="P459" s="529"/>
      <c r="Q459" s="529"/>
      <c r="R459" s="529"/>
      <c r="S459" s="529"/>
      <c r="T459" s="529"/>
      <c r="U459" s="529"/>
      <c r="V459" s="529"/>
      <c r="W459" s="529"/>
      <c r="X459" s="529"/>
      <c r="Y459" s="529"/>
    </row>
    <row r="460" ht="12.75" customHeight="1">
      <c r="A460" s="149"/>
      <c r="B460" s="149"/>
      <c r="C460" s="149"/>
      <c r="D460" s="149"/>
      <c r="E460" s="149"/>
      <c r="F460" s="149"/>
      <c r="G460" s="149"/>
      <c r="H460" s="149"/>
      <c r="I460" s="149"/>
      <c r="J460" s="149"/>
      <c r="K460" s="149"/>
      <c r="L460" s="149"/>
      <c r="M460" s="529"/>
      <c r="N460" s="529"/>
      <c r="O460" s="529"/>
      <c r="P460" s="529"/>
      <c r="Q460" s="529"/>
      <c r="R460" s="529"/>
      <c r="S460" s="529"/>
      <c r="T460" s="529"/>
      <c r="U460" s="529"/>
      <c r="V460" s="529"/>
      <c r="W460" s="529"/>
      <c r="X460" s="529"/>
      <c r="Y460" s="529"/>
    </row>
    <row r="461" ht="12.75" customHeight="1">
      <c r="A461" s="149"/>
      <c r="B461" s="149"/>
      <c r="C461" s="149"/>
      <c r="D461" s="149"/>
      <c r="E461" s="149"/>
      <c r="F461" s="149"/>
      <c r="G461" s="149"/>
      <c r="H461" s="149"/>
      <c r="I461" s="149"/>
      <c r="J461" s="149"/>
      <c r="K461" s="149"/>
      <c r="L461" s="149"/>
      <c r="M461" s="529"/>
      <c r="N461" s="529"/>
      <c r="O461" s="529"/>
      <c r="P461" s="529"/>
      <c r="Q461" s="529"/>
      <c r="R461" s="529"/>
      <c r="S461" s="529"/>
      <c r="T461" s="529"/>
      <c r="U461" s="529"/>
      <c r="V461" s="529"/>
      <c r="W461" s="529"/>
      <c r="X461" s="529"/>
      <c r="Y461" s="529"/>
    </row>
    <row r="462" ht="12.75" customHeight="1">
      <c r="A462" s="149"/>
      <c r="B462" s="149"/>
      <c r="C462" s="149"/>
      <c r="D462" s="149"/>
      <c r="E462" s="149"/>
      <c r="F462" s="149"/>
      <c r="G462" s="149"/>
      <c r="H462" s="149"/>
      <c r="I462" s="149"/>
      <c r="J462" s="149"/>
      <c r="K462" s="149"/>
      <c r="L462" s="149"/>
      <c r="M462" s="529"/>
      <c r="N462" s="529"/>
      <c r="O462" s="529"/>
      <c r="P462" s="529"/>
      <c r="Q462" s="529"/>
      <c r="R462" s="529"/>
      <c r="S462" s="529"/>
      <c r="T462" s="529"/>
      <c r="U462" s="529"/>
      <c r="V462" s="529"/>
      <c r="W462" s="529"/>
      <c r="X462" s="529"/>
      <c r="Y462" s="529"/>
    </row>
    <row r="463" ht="12.75" customHeight="1">
      <c r="A463" s="149"/>
      <c r="B463" s="149"/>
      <c r="C463" s="149"/>
      <c r="D463" s="149"/>
      <c r="E463" s="149"/>
      <c r="F463" s="149"/>
      <c r="G463" s="149"/>
      <c r="H463" s="149"/>
      <c r="I463" s="149"/>
      <c r="J463" s="149"/>
      <c r="K463" s="149"/>
      <c r="L463" s="149"/>
      <c r="M463" s="529"/>
      <c r="N463" s="529"/>
      <c r="O463" s="529"/>
      <c r="P463" s="529"/>
      <c r="Q463" s="529"/>
      <c r="R463" s="529"/>
      <c r="S463" s="529"/>
      <c r="T463" s="529"/>
      <c r="U463" s="529"/>
      <c r="V463" s="529"/>
      <c r="W463" s="529"/>
      <c r="X463" s="529"/>
      <c r="Y463" s="529"/>
    </row>
    <row r="464" ht="12.75" customHeight="1">
      <c r="A464" s="149"/>
      <c r="B464" s="149"/>
      <c r="C464" s="149"/>
      <c r="D464" s="149"/>
      <c r="E464" s="149"/>
      <c r="F464" s="149"/>
      <c r="G464" s="149"/>
      <c r="H464" s="149"/>
      <c r="I464" s="149"/>
      <c r="J464" s="149"/>
      <c r="K464" s="149"/>
      <c r="L464" s="149"/>
      <c r="M464" s="529"/>
      <c r="N464" s="529"/>
      <c r="O464" s="529"/>
      <c r="P464" s="529"/>
      <c r="Q464" s="529"/>
      <c r="R464" s="529"/>
      <c r="S464" s="529"/>
      <c r="T464" s="529"/>
      <c r="U464" s="529"/>
      <c r="V464" s="529"/>
      <c r="W464" s="529"/>
      <c r="X464" s="529"/>
      <c r="Y464" s="529"/>
    </row>
    <row r="465" ht="12.75" customHeight="1">
      <c r="A465" s="149"/>
      <c r="B465" s="149"/>
      <c r="C465" s="149"/>
      <c r="D465" s="149"/>
      <c r="E465" s="149"/>
      <c r="F465" s="149"/>
      <c r="G465" s="149"/>
      <c r="H465" s="149"/>
      <c r="I465" s="149"/>
      <c r="J465" s="149"/>
      <c r="K465" s="149"/>
      <c r="L465" s="149"/>
      <c r="M465" s="529"/>
      <c r="N465" s="529"/>
      <c r="O465" s="529"/>
      <c r="P465" s="529"/>
      <c r="Q465" s="529"/>
      <c r="R465" s="529"/>
      <c r="S465" s="529"/>
      <c r="T465" s="529"/>
      <c r="U465" s="529"/>
      <c r="V465" s="529"/>
      <c r="W465" s="529"/>
      <c r="X465" s="529"/>
      <c r="Y465" s="529"/>
    </row>
    <row r="466" ht="12.75" customHeight="1">
      <c r="A466" s="149"/>
      <c r="B466" s="149"/>
      <c r="C466" s="149"/>
      <c r="D466" s="149"/>
      <c r="E466" s="149"/>
      <c r="F466" s="149"/>
      <c r="G466" s="149"/>
      <c r="H466" s="149"/>
      <c r="I466" s="149"/>
      <c r="J466" s="149"/>
      <c r="K466" s="149"/>
      <c r="L466" s="149"/>
      <c r="M466" s="529"/>
      <c r="N466" s="529"/>
      <c r="O466" s="529"/>
      <c r="P466" s="529"/>
      <c r="Q466" s="529"/>
      <c r="R466" s="529"/>
      <c r="S466" s="529"/>
      <c r="T466" s="529"/>
      <c r="U466" s="529"/>
      <c r="V466" s="529"/>
      <c r="W466" s="529"/>
      <c r="X466" s="529"/>
      <c r="Y466" s="529"/>
    </row>
    <row r="467" ht="12.75" customHeight="1">
      <c r="A467" s="149"/>
      <c r="B467" s="149"/>
      <c r="C467" s="149"/>
      <c r="D467" s="149"/>
      <c r="E467" s="149"/>
      <c r="F467" s="149"/>
      <c r="G467" s="149"/>
      <c r="H467" s="149"/>
      <c r="I467" s="149"/>
      <c r="J467" s="149"/>
      <c r="K467" s="149"/>
      <c r="L467" s="149"/>
      <c r="M467" s="529"/>
      <c r="N467" s="529"/>
      <c r="O467" s="529"/>
      <c r="P467" s="529"/>
      <c r="Q467" s="529"/>
      <c r="R467" s="529"/>
      <c r="S467" s="529"/>
      <c r="T467" s="529"/>
      <c r="U467" s="529"/>
      <c r="V467" s="529"/>
      <c r="W467" s="529"/>
      <c r="X467" s="529"/>
      <c r="Y467" s="529"/>
    </row>
    <row r="468" ht="12.75" customHeight="1">
      <c r="A468" s="149"/>
      <c r="B468" s="149"/>
      <c r="C468" s="149"/>
      <c r="D468" s="149"/>
      <c r="E468" s="149"/>
      <c r="F468" s="149"/>
      <c r="G468" s="149"/>
      <c r="H468" s="149"/>
      <c r="I468" s="149"/>
      <c r="J468" s="149"/>
      <c r="K468" s="149"/>
      <c r="L468" s="149"/>
      <c r="M468" s="529"/>
      <c r="N468" s="529"/>
      <c r="O468" s="529"/>
      <c r="P468" s="529"/>
      <c r="Q468" s="529"/>
      <c r="R468" s="529"/>
      <c r="S468" s="529"/>
      <c r="T468" s="529"/>
      <c r="U468" s="529"/>
      <c r="V468" s="529"/>
      <c r="W468" s="529"/>
      <c r="X468" s="529"/>
      <c r="Y468" s="529"/>
    </row>
    <row r="469" ht="12.75" customHeight="1">
      <c r="A469" s="149"/>
      <c r="B469" s="149"/>
      <c r="C469" s="149"/>
      <c r="D469" s="149"/>
      <c r="E469" s="149"/>
      <c r="F469" s="149"/>
      <c r="G469" s="149"/>
      <c r="H469" s="149"/>
      <c r="I469" s="149"/>
      <c r="J469" s="149"/>
      <c r="K469" s="149"/>
      <c r="L469" s="149"/>
      <c r="M469" s="529"/>
      <c r="N469" s="529"/>
      <c r="O469" s="529"/>
      <c r="P469" s="529"/>
      <c r="Q469" s="529"/>
      <c r="R469" s="529"/>
      <c r="S469" s="529"/>
      <c r="T469" s="529"/>
      <c r="U469" s="529"/>
      <c r="V469" s="529"/>
      <c r="W469" s="529"/>
      <c r="X469" s="529"/>
      <c r="Y469" s="529"/>
    </row>
    <row r="470" ht="12.75" customHeight="1">
      <c r="A470" s="149"/>
      <c r="B470" s="149"/>
      <c r="C470" s="149"/>
      <c r="D470" s="149"/>
      <c r="E470" s="149"/>
      <c r="F470" s="149"/>
      <c r="G470" s="149"/>
      <c r="H470" s="149"/>
      <c r="I470" s="149"/>
      <c r="J470" s="149"/>
      <c r="K470" s="149"/>
      <c r="L470" s="149"/>
      <c r="M470" s="529"/>
      <c r="N470" s="529"/>
      <c r="O470" s="529"/>
      <c r="P470" s="529"/>
      <c r="Q470" s="529"/>
      <c r="R470" s="529"/>
      <c r="S470" s="529"/>
      <c r="T470" s="529"/>
      <c r="U470" s="529"/>
      <c r="V470" s="529"/>
      <c r="W470" s="529"/>
      <c r="X470" s="529"/>
      <c r="Y470" s="529"/>
    </row>
    <row r="471" ht="12.75" customHeight="1">
      <c r="A471" s="149"/>
      <c r="B471" s="149"/>
      <c r="C471" s="149"/>
      <c r="D471" s="149"/>
      <c r="E471" s="149"/>
      <c r="F471" s="149"/>
      <c r="G471" s="149"/>
      <c r="H471" s="149"/>
      <c r="I471" s="149"/>
      <c r="J471" s="149"/>
      <c r="K471" s="149"/>
      <c r="L471" s="149"/>
      <c r="M471" s="529"/>
      <c r="N471" s="529"/>
      <c r="O471" s="529"/>
      <c r="P471" s="529"/>
      <c r="Q471" s="529"/>
      <c r="R471" s="529"/>
      <c r="S471" s="529"/>
      <c r="T471" s="529"/>
      <c r="U471" s="529"/>
      <c r="V471" s="529"/>
      <c r="W471" s="529"/>
      <c r="X471" s="529"/>
      <c r="Y471" s="529"/>
    </row>
    <row r="472" ht="12.75" customHeight="1">
      <c r="A472" s="149"/>
      <c r="B472" s="149"/>
      <c r="C472" s="149"/>
      <c r="D472" s="149"/>
      <c r="E472" s="149"/>
      <c r="F472" s="149"/>
      <c r="G472" s="149"/>
      <c r="H472" s="149"/>
      <c r="I472" s="149"/>
      <c r="J472" s="149"/>
      <c r="K472" s="149"/>
      <c r="L472" s="149"/>
      <c r="M472" s="529"/>
      <c r="N472" s="529"/>
      <c r="O472" s="529"/>
      <c r="P472" s="529"/>
      <c r="Q472" s="529"/>
      <c r="R472" s="529"/>
      <c r="S472" s="529"/>
      <c r="T472" s="529"/>
      <c r="U472" s="529"/>
      <c r="V472" s="529"/>
      <c r="W472" s="529"/>
      <c r="X472" s="529"/>
      <c r="Y472" s="529"/>
    </row>
    <row r="473" ht="12.75" customHeight="1">
      <c r="A473" s="149"/>
      <c r="B473" s="149"/>
      <c r="C473" s="149"/>
      <c r="D473" s="149"/>
      <c r="E473" s="149"/>
      <c r="F473" s="149"/>
      <c r="G473" s="149"/>
      <c r="H473" s="149"/>
      <c r="I473" s="149"/>
      <c r="J473" s="149"/>
      <c r="K473" s="149"/>
      <c r="L473" s="149"/>
      <c r="M473" s="529"/>
      <c r="N473" s="529"/>
      <c r="O473" s="529"/>
      <c r="P473" s="529"/>
      <c r="Q473" s="529"/>
      <c r="R473" s="529"/>
      <c r="S473" s="529"/>
      <c r="T473" s="529"/>
      <c r="U473" s="529"/>
      <c r="V473" s="529"/>
      <c r="W473" s="529"/>
      <c r="X473" s="529"/>
      <c r="Y473" s="529"/>
    </row>
    <row r="474" ht="12.75" customHeight="1">
      <c r="A474" s="149"/>
      <c r="B474" s="149"/>
      <c r="C474" s="149"/>
      <c r="D474" s="149"/>
      <c r="E474" s="149"/>
      <c r="F474" s="149"/>
      <c r="G474" s="149"/>
      <c r="H474" s="149"/>
      <c r="I474" s="149"/>
      <c r="J474" s="149"/>
      <c r="K474" s="149"/>
      <c r="L474" s="149"/>
      <c r="M474" s="529"/>
      <c r="N474" s="529"/>
      <c r="O474" s="529"/>
      <c r="P474" s="529"/>
      <c r="Q474" s="529"/>
      <c r="R474" s="529"/>
      <c r="S474" s="529"/>
      <c r="T474" s="529"/>
      <c r="U474" s="529"/>
      <c r="V474" s="529"/>
      <c r="W474" s="529"/>
      <c r="X474" s="529"/>
      <c r="Y474" s="529"/>
    </row>
    <row r="475" ht="12.75" customHeight="1">
      <c r="A475" s="149"/>
      <c r="B475" s="149"/>
      <c r="C475" s="149"/>
      <c r="D475" s="149"/>
      <c r="E475" s="149"/>
      <c r="F475" s="149"/>
      <c r="G475" s="149"/>
      <c r="H475" s="149"/>
      <c r="I475" s="149"/>
      <c r="J475" s="149"/>
      <c r="K475" s="149"/>
      <c r="L475" s="149"/>
      <c r="M475" s="529"/>
      <c r="N475" s="529"/>
      <c r="O475" s="529"/>
      <c r="P475" s="529"/>
      <c r="Q475" s="529"/>
      <c r="R475" s="529"/>
      <c r="S475" s="529"/>
      <c r="T475" s="529"/>
      <c r="U475" s="529"/>
      <c r="V475" s="529"/>
      <c r="W475" s="529"/>
      <c r="X475" s="529"/>
      <c r="Y475" s="529"/>
    </row>
    <row r="476" ht="12.75" customHeight="1">
      <c r="A476" s="149"/>
      <c r="B476" s="149"/>
      <c r="C476" s="149"/>
      <c r="D476" s="149"/>
      <c r="E476" s="149"/>
      <c r="F476" s="149"/>
      <c r="G476" s="149"/>
      <c r="H476" s="149"/>
      <c r="I476" s="149"/>
      <c r="J476" s="149"/>
      <c r="K476" s="149"/>
      <c r="L476" s="149"/>
      <c r="M476" s="529"/>
      <c r="N476" s="529"/>
      <c r="O476" s="529"/>
      <c r="P476" s="529"/>
      <c r="Q476" s="529"/>
      <c r="R476" s="529"/>
      <c r="S476" s="529"/>
      <c r="T476" s="529"/>
      <c r="U476" s="529"/>
      <c r="V476" s="529"/>
      <c r="W476" s="529"/>
      <c r="X476" s="529"/>
      <c r="Y476" s="529"/>
    </row>
    <row r="477" ht="12.75" customHeight="1">
      <c r="A477" s="149"/>
      <c r="B477" s="149"/>
      <c r="C477" s="149"/>
      <c r="D477" s="149"/>
      <c r="E477" s="149"/>
      <c r="F477" s="149"/>
      <c r="G477" s="149"/>
      <c r="H477" s="149"/>
      <c r="I477" s="149"/>
      <c r="J477" s="149"/>
      <c r="K477" s="149"/>
      <c r="L477" s="149"/>
      <c r="M477" s="529"/>
      <c r="N477" s="529"/>
      <c r="O477" s="529"/>
      <c r="P477" s="529"/>
      <c r="Q477" s="529"/>
      <c r="R477" s="529"/>
      <c r="S477" s="529"/>
      <c r="T477" s="529"/>
      <c r="U477" s="529"/>
      <c r="V477" s="529"/>
      <c r="W477" s="529"/>
      <c r="X477" s="529"/>
      <c r="Y477" s="529"/>
    </row>
    <row r="478" ht="12.75" customHeight="1">
      <c r="A478" s="149"/>
      <c r="B478" s="149"/>
      <c r="C478" s="149"/>
      <c r="D478" s="149"/>
      <c r="E478" s="149"/>
      <c r="F478" s="149"/>
      <c r="G478" s="149"/>
      <c r="H478" s="149"/>
      <c r="I478" s="149"/>
      <c r="J478" s="149"/>
      <c r="K478" s="149"/>
      <c r="L478" s="149"/>
      <c r="M478" s="529"/>
      <c r="N478" s="529"/>
      <c r="O478" s="529"/>
      <c r="P478" s="529"/>
      <c r="Q478" s="529"/>
      <c r="R478" s="529"/>
      <c r="S478" s="529"/>
      <c r="T478" s="529"/>
      <c r="U478" s="529"/>
      <c r="V478" s="529"/>
      <c r="W478" s="529"/>
      <c r="X478" s="529"/>
      <c r="Y478" s="529"/>
    </row>
    <row r="479" ht="12.75" customHeight="1">
      <c r="A479" s="149"/>
      <c r="B479" s="149"/>
      <c r="C479" s="149"/>
      <c r="D479" s="149"/>
      <c r="E479" s="149"/>
      <c r="F479" s="149"/>
      <c r="G479" s="149"/>
      <c r="H479" s="149"/>
      <c r="I479" s="149"/>
      <c r="J479" s="149"/>
      <c r="K479" s="149"/>
      <c r="L479" s="149"/>
      <c r="M479" s="529"/>
      <c r="N479" s="529"/>
      <c r="O479" s="529"/>
      <c r="P479" s="529"/>
      <c r="Q479" s="529"/>
      <c r="R479" s="529"/>
      <c r="S479" s="529"/>
      <c r="T479" s="529"/>
      <c r="U479" s="529"/>
      <c r="V479" s="529"/>
      <c r="W479" s="529"/>
      <c r="X479" s="529"/>
      <c r="Y479" s="529"/>
    </row>
    <row r="480" ht="12.75" customHeight="1">
      <c r="A480" s="149"/>
      <c r="B480" s="149"/>
      <c r="C480" s="149"/>
      <c r="D480" s="149"/>
      <c r="E480" s="149"/>
      <c r="F480" s="149"/>
      <c r="G480" s="149"/>
      <c r="H480" s="149"/>
      <c r="I480" s="149"/>
      <c r="J480" s="149"/>
      <c r="K480" s="149"/>
      <c r="L480" s="149"/>
      <c r="M480" s="529"/>
      <c r="N480" s="529"/>
      <c r="O480" s="529"/>
      <c r="P480" s="529"/>
      <c r="Q480" s="529"/>
      <c r="R480" s="529"/>
      <c r="S480" s="529"/>
      <c r="T480" s="529"/>
      <c r="U480" s="529"/>
      <c r="V480" s="529"/>
      <c r="W480" s="529"/>
      <c r="X480" s="529"/>
      <c r="Y480" s="529"/>
    </row>
    <row r="481" ht="12.75" customHeight="1">
      <c r="A481" s="149"/>
      <c r="B481" s="149"/>
      <c r="C481" s="149"/>
      <c r="D481" s="149"/>
      <c r="E481" s="149"/>
      <c r="F481" s="149"/>
      <c r="G481" s="149"/>
      <c r="H481" s="149"/>
      <c r="I481" s="149"/>
      <c r="J481" s="149"/>
      <c r="K481" s="149"/>
      <c r="L481" s="149"/>
      <c r="M481" s="529"/>
      <c r="N481" s="529"/>
      <c r="O481" s="529"/>
      <c r="P481" s="529"/>
      <c r="Q481" s="529"/>
      <c r="R481" s="529"/>
      <c r="S481" s="529"/>
      <c r="T481" s="529"/>
      <c r="U481" s="529"/>
      <c r="V481" s="529"/>
      <c r="W481" s="529"/>
      <c r="X481" s="529"/>
      <c r="Y481" s="529"/>
    </row>
    <row r="482" ht="12.75" customHeight="1">
      <c r="A482" s="149"/>
      <c r="B482" s="149"/>
      <c r="C482" s="149"/>
      <c r="D482" s="149"/>
      <c r="E482" s="149"/>
      <c r="F482" s="149"/>
      <c r="G482" s="149"/>
      <c r="H482" s="149"/>
      <c r="I482" s="149"/>
      <c r="J482" s="149"/>
      <c r="K482" s="149"/>
      <c r="L482" s="149"/>
      <c r="M482" s="529"/>
      <c r="N482" s="529"/>
      <c r="O482" s="529"/>
      <c r="P482" s="529"/>
      <c r="Q482" s="529"/>
      <c r="R482" s="529"/>
      <c r="S482" s="529"/>
      <c r="T482" s="529"/>
      <c r="U482" s="529"/>
      <c r="V482" s="529"/>
      <c r="W482" s="529"/>
      <c r="X482" s="529"/>
      <c r="Y482" s="529"/>
    </row>
    <row r="483" ht="12.75" customHeight="1">
      <c r="A483" s="149"/>
      <c r="B483" s="149"/>
      <c r="C483" s="149"/>
      <c r="D483" s="149"/>
      <c r="E483" s="149"/>
      <c r="F483" s="149"/>
      <c r="G483" s="149"/>
      <c r="H483" s="149"/>
      <c r="I483" s="149"/>
      <c r="J483" s="149"/>
      <c r="K483" s="149"/>
      <c r="L483" s="149"/>
      <c r="M483" s="529"/>
      <c r="N483" s="529"/>
      <c r="O483" s="529"/>
      <c r="P483" s="529"/>
      <c r="Q483" s="529"/>
      <c r="R483" s="529"/>
      <c r="S483" s="529"/>
      <c r="T483" s="529"/>
      <c r="U483" s="529"/>
      <c r="V483" s="529"/>
      <c r="W483" s="529"/>
      <c r="X483" s="529"/>
      <c r="Y483" s="529"/>
    </row>
    <row r="484" ht="12.75" customHeight="1">
      <c r="A484" s="149"/>
      <c r="B484" s="149"/>
      <c r="C484" s="149"/>
      <c r="D484" s="149"/>
      <c r="E484" s="149"/>
      <c r="F484" s="149"/>
      <c r="G484" s="149"/>
      <c r="H484" s="149"/>
      <c r="I484" s="149"/>
      <c r="J484" s="149"/>
      <c r="K484" s="149"/>
      <c r="L484" s="149"/>
      <c r="M484" s="529"/>
      <c r="N484" s="529"/>
      <c r="O484" s="529"/>
      <c r="P484" s="529"/>
      <c r="Q484" s="529"/>
      <c r="R484" s="529"/>
      <c r="S484" s="529"/>
      <c r="T484" s="529"/>
      <c r="U484" s="529"/>
      <c r="V484" s="529"/>
      <c r="W484" s="529"/>
      <c r="X484" s="529"/>
      <c r="Y484" s="529"/>
    </row>
    <row r="485" ht="12.75" customHeight="1">
      <c r="A485" s="149"/>
      <c r="B485" s="149"/>
      <c r="C485" s="149"/>
      <c r="D485" s="149"/>
      <c r="E485" s="149"/>
      <c r="F485" s="149"/>
      <c r="G485" s="149"/>
      <c r="H485" s="149"/>
      <c r="I485" s="149"/>
      <c r="J485" s="149"/>
      <c r="K485" s="149"/>
      <c r="L485" s="149"/>
      <c r="M485" s="529"/>
      <c r="N485" s="529"/>
      <c r="O485" s="529"/>
      <c r="P485" s="529"/>
      <c r="Q485" s="529"/>
      <c r="R485" s="529"/>
      <c r="S485" s="529"/>
      <c r="T485" s="529"/>
      <c r="U485" s="529"/>
      <c r="V485" s="529"/>
      <c r="W485" s="529"/>
      <c r="X485" s="529"/>
      <c r="Y485" s="529"/>
    </row>
    <row r="486" ht="12.75" customHeight="1">
      <c r="A486" s="149"/>
      <c r="B486" s="149"/>
      <c r="C486" s="149"/>
      <c r="D486" s="149"/>
      <c r="E486" s="149"/>
      <c r="F486" s="149"/>
      <c r="G486" s="149"/>
      <c r="H486" s="149"/>
      <c r="I486" s="149"/>
      <c r="J486" s="149"/>
      <c r="K486" s="149"/>
      <c r="L486" s="149"/>
      <c r="M486" s="529"/>
      <c r="N486" s="529"/>
      <c r="O486" s="529"/>
      <c r="P486" s="529"/>
      <c r="Q486" s="529"/>
      <c r="R486" s="529"/>
      <c r="S486" s="529"/>
      <c r="T486" s="529"/>
      <c r="U486" s="529"/>
      <c r="V486" s="529"/>
      <c r="W486" s="529"/>
      <c r="X486" s="529"/>
      <c r="Y486" s="529"/>
    </row>
    <row r="487" ht="12.75" customHeight="1">
      <c r="A487" s="149"/>
      <c r="B487" s="149"/>
      <c r="C487" s="149"/>
      <c r="D487" s="149"/>
      <c r="E487" s="149"/>
      <c r="F487" s="149"/>
      <c r="G487" s="149"/>
      <c r="H487" s="149"/>
      <c r="I487" s="149"/>
      <c r="J487" s="149"/>
      <c r="K487" s="149"/>
      <c r="L487" s="149"/>
      <c r="M487" s="529"/>
      <c r="N487" s="529"/>
      <c r="O487" s="529"/>
      <c r="P487" s="529"/>
      <c r="Q487" s="529"/>
      <c r="R487" s="529"/>
      <c r="S487" s="529"/>
      <c r="T487" s="529"/>
      <c r="U487" s="529"/>
      <c r="V487" s="529"/>
      <c r="W487" s="529"/>
      <c r="X487" s="529"/>
      <c r="Y487" s="529"/>
    </row>
    <row r="488" ht="12.75" customHeight="1">
      <c r="A488" s="149"/>
      <c r="B488" s="149"/>
      <c r="C488" s="149"/>
      <c r="D488" s="149"/>
      <c r="E488" s="149"/>
      <c r="F488" s="149"/>
      <c r="G488" s="149"/>
      <c r="H488" s="149"/>
      <c r="I488" s="149"/>
      <c r="J488" s="149"/>
      <c r="K488" s="149"/>
      <c r="L488" s="149"/>
      <c r="M488" s="529"/>
      <c r="N488" s="529"/>
      <c r="O488" s="529"/>
      <c r="P488" s="529"/>
      <c r="Q488" s="529"/>
      <c r="R488" s="529"/>
      <c r="S488" s="529"/>
      <c r="T488" s="529"/>
      <c r="U488" s="529"/>
      <c r="V488" s="529"/>
      <c r="W488" s="529"/>
      <c r="X488" s="529"/>
      <c r="Y488" s="529"/>
    </row>
    <row r="489" ht="12.75" customHeight="1">
      <c r="A489" s="149"/>
      <c r="B489" s="149"/>
      <c r="C489" s="149"/>
      <c r="D489" s="149"/>
      <c r="E489" s="149"/>
      <c r="F489" s="149"/>
      <c r="G489" s="149"/>
      <c r="H489" s="149"/>
      <c r="I489" s="149"/>
      <c r="J489" s="149"/>
      <c r="K489" s="149"/>
      <c r="L489" s="149"/>
      <c r="M489" s="529"/>
      <c r="N489" s="529"/>
      <c r="O489" s="529"/>
      <c r="P489" s="529"/>
      <c r="Q489" s="529"/>
      <c r="R489" s="529"/>
      <c r="S489" s="529"/>
      <c r="T489" s="529"/>
      <c r="U489" s="529"/>
      <c r="V489" s="529"/>
      <c r="W489" s="529"/>
      <c r="X489" s="529"/>
      <c r="Y489" s="529"/>
    </row>
    <row r="490" ht="12.75" customHeight="1">
      <c r="A490" s="149"/>
      <c r="B490" s="149"/>
      <c r="C490" s="149"/>
      <c r="D490" s="149"/>
      <c r="E490" s="149"/>
      <c r="F490" s="149"/>
      <c r="G490" s="149"/>
      <c r="H490" s="149"/>
      <c r="I490" s="149"/>
      <c r="J490" s="149"/>
      <c r="K490" s="149"/>
      <c r="L490" s="149"/>
      <c r="M490" s="529"/>
      <c r="N490" s="529"/>
      <c r="O490" s="529"/>
      <c r="P490" s="529"/>
      <c r="Q490" s="529"/>
      <c r="R490" s="529"/>
      <c r="S490" s="529"/>
      <c r="T490" s="529"/>
      <c r="U490" s="529"/>
      <c r="V490" s="529"/>
      <c r="W490" s="529"/>
      <c r="X490" s="529"/>
      <c r="Y490" s="529"/>
    </row>
    <row r="491" ht="12.75" customHeight="1">
      <c r="A491" s="149"/>
      <c r="B491" s="149"/>
      <c r="C491" s="149"/>
      <c r="D491" s="149"/>
      <c r="E491" s="149"/>
      <c r="F491" s="149"/>
      <c r="G491" s="149"/>
      <c r="H491" s="149"/>
      <c r="I491" s="149"/>
      <c r="J491" s="149"/>
      <c r="K491" s="149"/>
      <c r="L491" s="149"/>
      <c r="M491" s="529"/>
      <c r="N491" s="529"/>
      <c r="O491" s="529"/>
      <c r="P491" s="529"/>
      <c r="Q491" s="529"/>
      <c r="R491" s="529"/>
      <c r="S491" s="529"/>
      <c r="T491" s="529"/>
      <c r="U491" s="529"/>
      <c r="V491" s="529"/>
      <c r="W491" s="529"/>
      <c r="X491" s="529"/>
      <c r="Y491" s="529"/>
    </row>
    <row r="492" ht="12.75" customHeight="1">
      <c r="A492" s="149"/>
      <c r="B492" s="149"/>
      <c r="C492" s="149"/>
      <c r="D492" s="149"/>
      <c r="E492" s="149"/>
      <c r="F492" s="149"/>
      <c r="G492" s="149"/>
      <c r="H492" s="149"/>
      <c r="I492" s="149"/>
      <c r="J492" s="149"/>
      <c r="K492" s="149"/>
      <c r="L492" s="149"/>
      <c r="M492" s="529"/>
      <c r="N492" s="529"/>
      <c r="O492" s="529"/>
      <c r="P492" s="529"/>
      <c r="Q492" s="529"/>
      <c r="R492" s="529"/>
      <c r="S492" s="529"/>
      <c r="T492" s="529"/>
      <c r="U492" s="529"/>
      <c r="V492" s="529"/>
      <c r="W492" s="529"/>
      <c r="X492" s="529"/>
      <c r="Y492" s="529"/>
    </row>
    <row r="493" ht="12.75" customHeight="1">
      <c r="A493" s="149"/>
      <c r="B493" s="149"/>
      <c r="C493" s="149"/>
      <c r="D493" s="149"/>
      <c r="E493" s="149"/>
      <c r="F493" s="149"/>
      <c r="G493" s="149"/>
      <c r="H493" s="149"/>
      <c r="I493" s="149"/>
      <c r="J493" s="149"/>
      <c r="K493" s="149"/>
      <c r="L493" s="149"/>
      <c r="M493" s="529"/>
      <c r="N493" s="529"/>
      <c r="O493" s="529"/>
      <c r="P493" s="529"/>
      <c r="Q493" s="529"/>
      <c r="R493" s="529"/>
      <c r="S493" s="529"/>
      <c r="T493" s="529"/>
      <c r="U493" s="529"/>
      <c r="V493" s="529"/>
      <c r="W493" s="529"/>
      <c r="X493" s="529"/>
      <c r="Y493" s="529"/>
    </row>
    <row r="494" ht="12.75" customHeight="1">
      <c r="A494" s="149"/>
      <c r="B494" s="149"/>
      <c r="C494" s="149"/>
      <c r="D494" s="149"/>
      <c r="E494" s="149"/>
      <c r="F494" s="149"/>
      <c r="G494" s="149"/>
      <c r="H494" s="149"/>
      <c r="I494" s="149"/>
      <c r="J494" s="149"/>
      <c r="K494" s="149"/>
      <c r="L494" s="149"/>
      <c r="M494" s="529"/>
      <c r="N494" s="529"/>
      <c r="O494" s="529"/>
      <c r="P494" s="529"/>
      <c r="Q494" s="529"/>
      <c r="R494" s="529"/>
      <c r="S494" s="529"/>
      <c r="T494" s="529"/>
      <c r="U494" s="529"/>
      <c r="V494" s="529"/>
      <c r="W494" s="529"/>
      <c r="X494" s="529"/>
      <c r="Y494" s="529"/>
    </row>
    <row r="495" ht="12.75" customHeight="1">
      <c r="A495" s="149"/>
      <c r="B495" s="149"/>
      <c r="C495" s="149"/>
      <c r="D495" s="149"/>
      <c r="E495" s="149"/>
      <c r="F495" s="149"/>
      <c r="G495" s="149"/>
      <c r="H495" s="149"/>
      <c r="I495" s="149"/>
      <c r="J495" s="149"/>
      <c r="K495" s="149"/>
      <c r="L495" s="149"/>
      <c r="M495" s="529"/>
      <c r="N495" s="529"/>
      <c r="O495" s="529"/>
      <c r="P495" s="529"/>
      <c r="Q495" s="529"/>
      <c r="R495" s="529"/>
      <c r="S495" s="529"/>
      <c r="T495" s="529"/>
      <c r="U495" s="529"/>
      <c r="V495" s="529"/>
      <c r="W495" s="529"/>
      <c r="X495" s="529"/>
      <c r="Y495" s="529"/>
    </row>
    <row r="496" ht="12.75" customHeight="1">
      <c r="A496" s="149"/>
      <c r="B496" s="149"/>
      <c r="C496" s="149"/>
      <c r="D496" s="149"/>
      <c r="E496" s="149"/>
      <c r="F496" s="149"/>
      <c r="G496" s="149"/>
      <c r="H496" s="149"/>
      <c r="I496" s="149"/>
      <c r="J496" s="149"/>
      <c r="K496" s="149"/>
      <c r="L496" s="149"/>
      <c r="M496" s="529"/>
      <c r="N496" s="529"/>
      <c r="O496" s="529"/>
      <c r="P496" s="529"/>
      <c r="Q496" s="529"/>
      <c r="R496" s="529"/>
      <c r="S496" s="529"/>
      <c r="T496" s="529"/>
      <c r="U496" s="529"/>
      <c r="V496" s="529"/>
      <c r="W496" s="529"/>
      <c r="X496" s="529"/>
      <c r="Y496" s="529"/>
    </row>
    <row r="497" ht="12.75" customHeight="1">
      <c r="A497" s="149"/>
      <c r="B497" s="149"/>
      <c r="C497" s="149"/>
      <c r="D497" s="149"/>
      <c r="E497" s="149"/>
      <c r="F497" s="149"/>
      <c r="G497" s="149"/>
      <c r="H497" s="149"/>
      <c r="I497" s="149"/>
      <c r="J497" s="149"/>
      <c r="K497" s="149"/>
      <c r="L497" s="149"/>
      <c r="M497" s="529"/>
      <c r="N497" s="529"/>
      <c r="O497" s="529"/>
      <c r="P497" s="529"/>
      <c r="Q497" s="529"/>
      <c r="R497" s="529"/>
      <c r="S497" s="529"/>
      <c r="T497" s="529"/>
      <c r="U497" s="529"/>
      <c r="V497" s="529"/>
      <c r="W497" s="529"/>
      <c r="X497" s="529"/>
      <c r="Y497" s="529"/>
    </row>
    <row r="498" ht="12.75" customHeight="1">
      <c r="A498" s="149"/>
      <c r="B498" s="149"/>
      <c r="C498" s="149"/>
      <c r="D498" s="149"/>
      <c r="E498" s="149"/>
      <c r="F498" s="149"/>
      <c r="G498" s="149"/>
      <c r="H498" s="149"/>
      <c r="I498" s="149"/>
      <c r="J498" s="149"/>
      <c r="K498" s="149"/>
      <c r="L498" s="149"/>
      <c r="M498" s="529"/>
      <c r="N498" s="529"/>
      <c r="O498" s="529"/>
      <c r="P498" s="529"/>
      <c r="Q498" s="529"/>
      <c r="R498" s="529"/>
      <c r="S498" s="529"/>
      <c r="T498" s="529"/>
      <c r="U498" s="529"/>
      <c r="V498" s="529"/>
      <c r="W498" s="529"/>
      <c r="X498" s="529"/>
      <c r="Y498" s="529"/>
    </row>
    <row r="499" ht="12.75" customHeight="1">
      <c r="A499" s="149"/>
      <c r="B499" s="149"/>
      <c r="C499" s="149"/>
      <c r="D499" s="149"/>
      <c r="E499" s="149"/>
      <c r="F499" s="149"/>
      <c r="G499" s="149"/>
      <c r="H499" s="149"/>
      <c r="I499" s="149"/>
      <c r="J499" s="149"/>
      <c r="K499" s="149"/>
      <c r="L499" s="149"/>
      <c r="M499" s="529"/>
      <c r="N499" s="529"/>
      <c r="O499" s="529"/>
      <c r="P499" s="529"/>
      <c r="Q499" s="529"/>
      <c r="R499" s="529"/>
      <c r="S499" s="529"/>
      <c r="T499" s="529"/>
      <c r="U499" s="529"/>
      <c r="V499" s="529"/>
      <c r="W499" s="529"/>
      <c r="X499" s="529"/>
      <c r="Y499" s="529"/>
    </row>
    <row r="500" ht="12.75" customHeight="1">
      <c r="A500" s="149"/>
      <c r="B500" s="149"/>
      <c r="C500" s="149"/>
      <c r="D500" s="149"/>
      <c r="E500" s="149"/>
      <c r="F500" s="149"/>
      <c r="G500" s="149"/>
      <c r="H500" s="149"/>
      <c r="I500" s="149"/>
      <c r="J500" s="149"/>
      <c r="K500" s="149"/>
      <c r="L500" s="149"/>
      <c r="M500" s="529"/>
      <c r="N500" s="529"/>
      <c r="O500" s="529"/>
      <c r="P500" s="529"/>
      <c r="Q500" s="529"/>
      <c r="R500" s="529"/>
      <c r="S500" s="529"/>
      <c r="T500" s="529"/>
      <c r="U500" s="529"/>
      <c r="V500" s="529"/>
      <c r="W500" s="529"/>
      <c r="X500" s="529"/>
      <c r="Y500" s="529"/>
    </row>
    <row r="501" ht="12.75" customHeight="1">
      <c r="A501" s="149"/>
      <c r="B501" s="149"/>
      <c r="C501" s="149"/>
      <c r="D501" s="149"/>
      <c r="E501" s="149"/>
      <c r="F501" s="149"/>
      <c r="G501" s="149"/>
      <c r="H501" s="149"/>
      <c r="I501" s="149"/>
      <c r="J501" s="149"/>
      <c r="K501" s="149"/>
      <c r="L501" s="149"/>
      <c r="M501" s="529"/>
      <c r="N501" s="529"/>
      <c r="O501" s="529"/>
      <c r="P501" s="529"/>
      <c r="Q501" s="529"/>
      <c r="R501" s="529"/>
      <c r="S501" s="529"/>
      <c r="T501" s="529"/>
      <c r="U501" s="529"/>
      <c r="V501" s="529"/>
      <c r="W501" s="529"/>
      <c r="X501" s="529"/>
      <c r="Y501" s="529"/>
    </row>
    <row r="502" ht="12.75" customHeight="1">
      <c r="A502" s="149"/>
      <c r="B502" s="149"/>
      <c r="C502" s="149"/>
      <c r="D502" s="149"/>
      <c r="E502" s="149"/>
      <c r="F502" s="149"/>
      <c r="G502" s="149"/>
      <c r="H502" s="149"/>
      <c r="I502" s="149"/>
      <c r="J502" s="149"/>
      <c r="K502" s="149"/>
      <c r="L502" s="149"/>
      <c r="M502" s="529"/>
      <c r="N502" s="529"/>
      <c r="O502" s="529"/>
      <c r="P502" s="529"/>
      <c r="Q502" s="529"/>
      <c r="R502" s="529"/>
      <c r="S502" s="529"/>
      <c r="T502" s="529"/>
      <c r="U502" s="529"/>
      <c r="V502" s="529"/>
      <c r="W502" s="529"/>
      <c r="X502" s="529"/>
      <c r="Y502" s="529"/>
    </row>
    <row r="503" ht="12.75" customHeight="1">
      <c r="A503" s="149"/>
      <c r="B503" s="149"/>
      <c r="C503" s="149"/>
      <c r="D503" s="149"/>
      <c r="E503" s="149"/>
      <c r="F503" s="149"/>
      <c r="G503" s="149"/>
      <c r="H503" s="149"/>
      <c r="I503" s="149"/>
      <c r="J503" s="149"/>
      <c r="K503" s="149"/>
      <c r="L503" s="149"/>
      <c r="M503" s="529"/>
      <c r="N503" s="529"/>
      <c r="O503" s="529"/>
      <c r="P503" s="529"/>
      <c r="Q503" s="529"/>
      <c r="R503" s="529"/>
      <c r="S503" s="529"/>
      <c r="T503" s="529"/>
      <c r="U503" s="529"/>
      <c r="V503" s="529"/>
      <c r="W503" s="529"/>
      <c r="X503" s="529"/>
      <c r="Y503" s="529"/>
    </row>
    <row r="504" ht="12.75" customHeight="1">
      <c r="A504" s="149"/>
      <c r="B504" s="149"/>
      <c r="C504" s="149"/>
      <c r="D504" s="149"/>
      <c r="E504" s="149"/>
      <c r="F504" s="149"/>
      <c r="G504" s="149"/>
      <c r="H504" s="149"/>
      <c r="I504" s="149"/>
      <c r="J504" s="149"/>
      <c r="K504" s="149"/>
      <c r="L504" s="149"/>
      <c r="M504" s="529"/>
      <c r="N504" s="529"/>
      <c r="O504" s="529"/>
      <c r="P504" s="529"/>
      <c r="Q504" s="529"/>
      <c r="R504" s="529"/>
      <c r="S504" s="529"/>
      <c r="T504" s="529"/>
      <c r="U504" s="529"/>
      <c r="V504" s="529"/>
      <c r="W504" s="529"/>
      <c r="X504" s="529"/>
      <c r="Y504" s="529"/>
    </row>
    <row r="505" ht="12.75" customHeight="1">
      <c r="A505" s="149"/>
      <c r="B505" s="149"/>
      <c r="C505" s="149"/>
      <c r="D505" s="149"/>
      <c r="E505" s="149"/>
      <c r="F505" s="149"/>
      <c r="G505" s="149"/>
      <c r="H505" s="149"/>
      <c r="I505" s="149"/>
      <c r="J505" s="149"/>
      <c r="K505" s="149"/>
      <c r="L505" s="149"/>
      <c r="M505" s="529"/>
      <c r="N505" s="529"/>
      <c r="O505" s="529"/>
      <c r="P505" s="529"/>
      <c r="Q505" s="529"/>
      <c r="R505" s="529"/>
      <c r="S505" s="529"/>
      <c r="T505" s="529"/>
      <c r="U505" s="529"/>
      <c r="V505" s="529"/>
      <c r="W505" s="529"/>
      <c r="X505" s="529"/>
      <c r="Y505" s="529"/>
    </row>
    <row r="506" ht="12.75" customHeight="1">
      <c r="A506" s="149"/>
      <c r="B506" s="149"/>
      <c r="C506" s="149"/>
      <c r="D506" s="149"/>
      <c r="E506" s="149"/>
      <c r="F506" s="149"/>
      <c r="G506" s="149"/>
      <c r="H506" s="149"/>
      <c r="I506" s="149"/>
      <c r="J506" s="149"/>
      <c r="K506" s="149"/>
      <c r="L506" s="149"/>
      <c r="M506" s="529"/>
      <c r="N506" s="529"/>
      <c r="O506" s="529"/>
      <c r="P506" s="529"/>
      <c r="Q506" s="529"/>
      <c r="R506" s="529"/>
      <c r="S506" s="529"/>
      <c r="T506" s="529"/>
      <c r="U506" s="529"/>
      <c r="V506" s="529"/>
      <c r="W506" s="529"/>
      <c r="X506" s="529"/>
      <c r="Y506" s="529"/>
    </row>
    <row r="507" ht="12.75" customHeight="1">
      <c r="A507" s="149"/>
      <c r="B507" s="149"/>
      <c r="C507" s="149"/>
      <c r="D507" s="149"/>
      <c r="E507" s="149"/>
      <c r="F507" s="149"/>
      <c r="G507" s="149"/>
      <c r="H507" s="149"/>
      <c r="I507" s="149"/>
      <c r="J507" s="149"/>
      <c r="K507" s="149"/>
      <c r="L507" s="149"/>
      <c r="M507" s="529"/>
      <c r="N507" s="529"/>
      <c r="O507" s="529"/>
      <c r="P507" s="529"/>
      <c r="Q507" s="529"/>
      <c r="R507" s="529"/>
      <c r="S507" s="529"/>
      <c r="T507" s="529"/>
      <c r="U507" s="529"/>
      <c r="V507" s="529"/>
      <c r="W507" s="529"/>
      <c r="X507" s="529"/>
      <c r="Y507" s="529"/>
    </row>
    <row r="508" ht="12.75" customHeight="1">
      <c r="A508" s="149"/>
      <c r="B508" s="149"/>
      <c r="C508" s="149"/>
      <c r="D508" s="149"/>
      <c r="E508" s="149"/>
      <c r="F508" s="149"/>
      <c r="G508" s="149"/>
      <c r="H508" s="149"/>
      <c r="I508" s="149"/>
      <c r="J508" s="149"/>
      <c r="K508" s="149"/>
      <c r="L508" s="149"/>
      <c r="M508" s="529"/>
      <c r="N508" s="529"/>
      <c r="O508" s="529"/>
      <c r="P508" s="529"/>
      <c r="Q508" s="529"/>
      <c r="R508" s="529"/>
      <c r="S508" s="529"/>
      <c r="T508" s="529"/>
      <c r="U508" s="529"/>
      <c r="V508" s="529"/>
      <c r="W508" s="529"/>
      <c r="X508" s="529"/>
      <c r="Y508" s="529"/>
    </row>
    <row r="509" ht="12.75" customHeight="1">
      <c r="A509" s="149"/>
      <c r="B509" s="149"/>
      <c r="C509" s="149"/>
      <c r="D509" s="149"/>
      <c r="E509" s="149"/>
      <c r="F509" s="149"/>
      <c r="G509" s="149"/>
      <c r="H509" s="149"/>
      <c r="I509" s="149"/>
      <c r="J509" s="149"/>
      <c r="K509" s="149"/>
      <c r="L509" s="149"/>
      <c r="M509" s="529"/>
      <c r="N509" s="529"/>
      <c r="O509" s="529"/>
      <c r="P509" s="529"/>
      <c r="Q509" s="529"/>
      <c r="R509" s="529"/>
      <c r="S509" s="529"/>
      <c r="T509" s="529"/>
      <c r="U509" s="529"/>
      <c r="V509" s="529"/>
      <c r="W509" s="529"/>
      <c r="X509" s="529"/>
      <c r="Y509" s="529"/>
    </row>
    <row r="510" ht="12.75" customHeight="1">
      <c r="A510" s="149"/>
      <c r="B510" s="149"/>
      <c r="C510" s="149"/>
      <c r="D510" s="149"/>
      <c r="E510" s="149"/>
      <c r="F510" s="149"/>
      <c r="G510" s="149"/>
      <c r="H510" s="149"/>
      <c r="I510" s="149"/>
      <c r="J510" s="149"/>
      <c r="K510" s="149"/>
      <c r="L510" s="149"/>
      <c r="M510" s="529"/>
      <c r="N510" s="529"/>
      <c r="O510" s="529"/>
      <c r="P510" s="529"/>
      <c r="Q510" s="529"/>
      <c r="R510" s="529"/>
      <c r="S510" s="529"/>
      <c r="T510" s="529"/>
      <c r="U510" s="529"/>
      <c r="V510" s="529"/>
      <c r="W510" s="529"/>
      <c r="X510" s="529"/>
      <c r="Y510" s="529"/>
    </row>
    <row r="511" ht="12.75" customHeight="1">
      <c r="A511" s="149"/>
      <c r="B511" s="149"/>
      <c r="C511" s="149"/>
      <c r="D511" s="149"/>
      <c r="E511" s="149"/>
      <c r="F511" s="149"/>
      <c r="G511" s="149"/>
      <c r="H511" s="149"/>
      <c r="I511" s="149"/>
      <c r="J511" s="149"/>
      <c r="K511" s="149"/>
      <c r="L511" s="149"/>
      <c r="M511" s="529"/>
      <c r="N511" s="529"/>
      <c r="O511" s="529"/>
      <c r="P511" s="529"/>
      <c r="Q511" s="529"/>
      <c r="R511" s="529"/>
      <c r="S511" s="529"/>
      <c r="T511" s="529"/>
      <c r="U511" s="529"/>
      <c r="V511" s="529"/>
      <c r="W511" s="529"/>
      <c r="X511" s="529"/>
      <c r="Y511" s="529"/>
    </row>
    <row r="512" ht="12.75" customHeight="1">
      <c r="A512" s="149"/>
      <c r="B512" s="149"/>
      <c r="C512" s="149"/>
      <c r="D512" s="149"/>
      <c r="E512" s="149"/>
      <c r="F512" s="149"/>
      <c r="G512" s="149"/>
      <c r="H512" s="149"/>
      <c r="I512" s="149"/>
      <c r="J512" s="149"/>
      <c r="K512" s="149"/>
      <c r="L512" s="149"/>
      <c r="M512" s="529"/>
      <c r="N512" s="529"/>
      <c r="O512" s="529"/>
      <c r="P512" s="529"/>
      <c r="Q512" s="529"/>
      <c r="R512" s="529"/>
      <c r="S512" s="529"/>
      <c r="T512" s="529"/>
      <c r="U512" s="529"/>
      <c r="V512" s="529"/>
      <c r="W512" s="529"/>
      <c r="X512" s="529"/>
      <c r="Y512" s="529"/>
    </row>
    <row r="513" ht="12.75" customHeight="1">
      <c r="A513" s="149"/>
      <c r="B513" s="149"/>
      <c r="C513" s="149"/>
      <c r="D513" s="149"/>
      <c r="E513" s="149"/>
      <c r="F513" s="149"/>
      <c r="G513" s="149"/>
      <c r="H513" s="149"/>
      <c r="I513" s="149"/>
      <c r="J513" s="149"/>
      <c r="K513" s="149"/>
      <c r="L513" s="149"/>
      <c r="M513" s="529"/>
      <c r="N513" s="529"/>
      <c r="O513" s="529"/>
      <c r="P513" s="529"/>
      <c r="Q513" s="529"/>
      <c r="R513" s="529"/>
      <c r="S513" s="529"/>
      <c r="T513" s="529"/>
      <c r="U513" s="529"/>
      <c r="V513" s="529"/>
      <c r="W513" s="529"/>
      <c r="X513" s="529"/>
      <c r="Y513" s="529"/>
    </row>
    <row r="514" ht="12.75" customHeight="1">
      <c r="A514" s="149"/>
      <c r="B514" s="149"/>
      <c r="C514" s="149"/>
      <c r="D514" s="149"/>
      <c r="E514" s="149"/>
      <c r="F514" s="149"/>
      <c r="G514" s="149"/>
      <c r="H514" s="149"/>
      <c r="I514" s="149"/>
      <c r="J514" s="149"/>
      <c r="K514" s="149"/>
      <c r="L514" s="149"/>
      <c r="M514" s="529"/>
      <c r="N514" s="529"/>
      <c r="O514" s="529"/>
      <c r="P514" s="529"/>
      <c r="Q514" s="529"/>
      <c r="R514" s="529"/>
      <c r="S514" s="529"/>
      <c r="T514" s="529"/>
      <c r="U514" s="529"/>
      <c r="V514" s="529"/>
      <c r="W514" s="529"/>
      <c r="X514" s="529"/>
      <c r="Y514" s="529"/>
    </row>
    <row r="515" ht="12.75" customHeight="1">
      <c r="A515" s="149"/>
      <c r="B515" s="149"/>
      <c r="C515" s="149"/>
      <c r="D515" s="149"/>
      <c r="E515" s="149"/>
      <c r="F515" s="149"/>
      <c r="G515" s="149"/>
      <c r="H515" s="149"/>
      <c r="I515" s="149"/>
      <c r="J515" s="149"/>
      <c r="K515" s="149"/>
      <c r="L515" s="149"/>
      <c r="M515" s="529"/>
      <c r="N515" s="529"/>
      <c r="O515" s="529"/>
      <c r="P515" s="529"/>
      <c r="Q515" s="529"/>
      <c r="R515" s="529"/>
      <c r="S515" s="529"/>
      <c r="T515" s="529"/>
      <c r="U515" s="529"/>
      <c r="V515" s="529"/>
      <c r="W515" s="529"/>
      <c r="X515" s="529"/>
      <c r="Y515" s="529"/>
    </row>
    <row r="516" ht="12.75" customHeight="1">
      <c r="A516" s="149"/>
      <c r="B516" s="149"/>
      <c r="C516" s="149"/>
      <c r="D516" s="149"/>
      <c r="E516" s="149"/>
      <c r="F516" s="149"/>
      <c r="G516" s="149"/>
      <c r="H516" s="149"/>
      <c r="I516" s="149"/>
      <c r="J516" s="149"/>
      <c r="K516" s="149"/>
      <c r="L516" s="149"/>
      <c r="M516" s="529"/>
      <c r="N516" s="529"/>
      <c r="O516" s="529"/>
      <c r="P516" s="529"/>
      <c r="Q516" s="529"/>
      <c r="R516" s="529"/>
      <c r="S516" s="529"/>
      <c r="T516" s="529"/>
      <c r="U516" s="529"/>
      <c r="V516" s="529"/>
      <c r="W516" s="529"/>
      <c r="X516" s="529"/>
      <c r="Y516" s="529"/>
    </row>
    <row r="517" ht="12.75" customHeight="1">
      <c r="A517" s="149"/>
      <c r="B517" s="149"/>
      <c r="C517" s="149"/>
      <c r="D517" s="149"/>
      <c r="E517" s="149"/>
      <c r="F517" s="149"/>
      <c r="G517" s="149"/>
      <c r="H517" s="149"/>
      <c r="I517" s="149"/>
      <c r="J517" s="149"/>
      <c r="K517" s="149"/>
      <c r="L517" s="149"/>
      <c r="M517" s="529"/>
      <c r="N517" s="529"/>
      <c r="O517" s="529"/>
      <c r="P517" s="529"/>
      <c r="Q517" s="529"/>
      <c r="R517" s="529"/>
      <c r="S517" s="529"/>
      <c r="T517" s="529"/>
      <c r="U517" s="529"/>
      <c r="V517" s="529"/>
      <c r="W517" s="529"/>
      <c r="X517" s="529"/>
      <c r="Y517" s="529"/>
    </row>
    <row r="518" ht="12.75" customHeight="1">
      <c r="A518" s="149"/>
      <c r="B518" s="149"/>
      <c r="C518" s="149"/>
      <c r="D518" s="149"/>
      <c r="E518" s="149"/>
      <c r="F518" s="149"/>
      <c r="G518" s="149"/>
      <c r="H518" s="149"/>
      <c r="I518" s="149"/>
      <c r="J518" s="149"/>
      <c r="K518" s="149"/>
      <c r="L518" s="149"/>
      <c r="M518" s="529"/>
      <c r="N518" s="529"/>
      <c r="O518" s="529"/>
      <c r="P518" s="529"/>
      <c r="Q518" s="529"/>
      <c r="R518" s="529"/>
      <c r="S518" s="529"/>
      <c r="T518" s="529"/>
      <c r="U518" s="529"/>
      <c r="V518" s="529"/>
      <c r="W518" s="529"/>
      <c r="X518" s="529"/>
      <c r="Y518" s="529"/>
    </row>
    <row r="519" ht="12.75" customHeight="1">
      <c r="A519" s="149"/>
      <c r="B519" s="149"/>
      <c r="C519" s="149"/>
      <c r="D519" s="149"/>
      <c r="E519" s="149"/>
      <c r="F519" s="149"/>
      <c r="G519" s="149"/>
      <c r="H519" s="149"/>
      <c r="I519" s="149"/>
      <c r="J519" s="149"/>
      <c r="K519" s="149"/>
      <c r="L519" s="149"/>
      <c r="M519" s="529"/>
      <c r="N519" s="529"/>
      <c r="O519" s="529"/>
      <c r="P519" s="529"/>
      <c r="Q519" s="529"/>
      <c r="R519" s="529"/>
      <c r="S519" s="529"/>
      <c r="T519" s="529"/>
      <c r="U519" s="529"/>
      <c r="V519" s="529"/>
      <c r="W519" s="529"/>
      <c r="X519" s="529"/>
      <c r="Y519" s="529"/>
    </row>
    <row r="520" ht="12.75" customHeight="1">
      <c r="A520" s="149"/>
      <c r="B520" s="149"/>
      <c r="C520" s="149"/>
      <c r="D520" s="149"/>
      <c r="E520" s="149"/>
      <c r="F520" s="149"/>
      <c r="G520" s="149"/>
      <c r="H520" s="149"/>
      <c r="I520" s="149"/>
      <c r="J520" s="149"/>
      <c r="K520" s="149"/>
      <c r="L520" s="149"/>
      <c r="M520" s="529"/>
      <c r="N520" s="529"/>
      <c r="O520" s="529"/>
      <c r="P520" s="529"/>
      <c r="Q520" s="529"/>
      <c r="R520" s="529"/>
      <c r="S520" s="529"/>
      <c r="T520" s="529"/>
      <c r="U520" s="529"/>
      <c r="V520" s="529"/>
      <c r="W520" s="529"/>
      <c r="X520" s="529"/>
      <c r="Y520" s="529"/>
    </row>
    <row r="521" ht="12.75" customHeight="1">
      <c r="A521" s="149"/>
      <c r="B521" s="149"/>
      <c r="C521" s="149"/>
      <c r="D521" s="149"/>
      <c r="E521" s="149"/>
      <c r="F521" s="149"/>
      <c r="G521" s="149"/>
      <c r="H521" s="149"/>
      <c r="I521" s="149"/>
      <c r="J521" s="149"/>
      <c r="K521" s="149"/>
      <c r="L521" s="149"/>
      <c r="M521" s="529"/>
      <c r="N521" s="529"/>
      <c r="O521" s="529"/>
      <c r="P521" s="529"/>
      <c r="Q521" s="529"/>
      <c r="R521" s="529"/>
      <c r="S521" s="529"/>
      <c r="T521" s="529"/>
      <c r="U521" s="529"/>
      <c r="V521" s="529"/>
      <c r="W521" s="529"/>
      <c r="X521" s="529"/>
      <c r="Y521" s="529"/>
    </row>
    <row r="522" ht="12.75" customHeight="1">
      <c r="A522" s="149"/>
      <c r="B522" s="149"/>
      <c r="C522" s="149"/>
      <c r="D522" s="149"/>
      <c r="E522" s="149"/>
      <c r="F522" s="149"/>
      <c r="G522" s="149"/>
      <c r="H522" s="149"/>
      <c r="I522" s="149"/>
      <c r="J522" s="149"/>
      <c r="K522" s="149"/>
      <c r="L522" s="149"/>
      <c r="M522" s="529"/>
      <c r="N522" s="529"/>
      <c r="O522" s="529"/>
      <c r="P522" s="529"/>
      <c r="Q522" s="529"/>
      <c r="R522" s="529"/>
      <c r="S522" s="529"/>
      <c r="T522" s="529"/>
      <c r="U522" s="529"/>
      <c r="V522" s="529"/>
      <c r="W522" s="529"/>
      <c r="X522" s="529"/>
      <c r="Y522" s="529"/>
    </row>
    <row r="523" ht="12.75" customHeight="1">
      <c r="A523" s="149"/>
      <c r="B523" s="149"/>
      <c r="C523" s="149"/>
      <c r="D523" s="149"/>
      <c r="E523" s="149"/>
      <c r="F523" s="149"/>
      <c r="G523" s="149"/>
      <c r="H523" s="149"/>
      <c r="I523" s="149"/>
      <c r="J523" s="149"/>
      <c r="K523" s="149"/>
      <c r="L523" s="149"/>
      <c r="M523" s="529"/>
      <c r="N523" s="529"/>
      <c r="O523" s="529"/>
      <c r="P523" s="529"/>
      <c r="Q523" s="529"/>
      <c r="R523" s="529"/>
      <c r="S523" s="529"/>
      <c r="T523" s="529"/>
      <c r="U523" s="529"/>
      <c r="V523" s="529"/>
      <c r="W523" s="529"/>
      <c r="X523" s="529"/>
      <c r="Y523" s="529"/>
    </row>
    <row r="524" ht="12.75" customHeight="1">
      <c r="A524" s="149"/>
      <c r="B524" s="149"/>
      <c r="C524" s="149"/>
      <c r="D524" s="149"/>
      <c r="E524" s="149"/>
      <c r="F524" s="149"/>
      <c r="G524" s="149"/>
      <c r="H524" s="149"/>
      <c r="I524" s="149"/>
      <c r="J524" s="149"/>
      <c r="K524" s="149"/>
      <c r="L524" s="149"/>
      <c r="M524" s="529"/>
      <c r="N524" s="529"/>
      <c r="O524" s="529"/>
      <c r="P524" s="529"/>
      <c r="Q524" s="529"/>
      <c r="R524" s="529"/>
      <c r="S524" s="529"/>
      <c r="T524" s="529"/>
      <c r="U524" s="529"/>
      <c r="V524" s="529"/>
      <c r="W524" s="529"/>
      <c r="X524" s="529"/>
      <c r="Y524" s="529"/>
    </row>
    <row r="525" ht="12.75" customHeight="1">
      <c r="A525" s="149"/>
      <c r="B525" s="149"/>
      <c r="C525" s="149"/>
      <c r="D525" s="149"/>
      <c r="E525" s="149"/>
      <c r="F525" s="149"/>
      <c r="G525" s="149"/>
      <c r="H525" s="149"/>
      <c r="I525" s="149"/>
      <c r="J525" s="149"/>
      <c r="K525" s="149"/>
      <c r="L525" s="149"/>
      <c r="M525" s="529"/>
      <c r="N525" s="529"/>
      <c r="O525" s="529"/>
      <c r="P525" s="529"/>
      <c r="Q525" s="529"/>
      <c r="R525" s="529"/>
      <c r="S525" s="529"/>
      <c r="T525" s="529"/>
      <c r="U525" s="529"/>
      <c r="V525" s="529"/>
      <c r="W525" s="529"/>
      <c r="X525" s="529"/>
      <c r="Y525" s="529"/>
    </row>
    <row r="526" ht="12.75" customHeight="1">
      <c r="A526" s="149"/>
      <c r="B526" s="149"/>
      <c r="C526" s="149"/>
      <c r="D526" s="149"/>
      <c r="E526" s="149"/>
      <c r="F526" s="149"/>
      <c r="G526" s="149"/>
      <c r="H526" s="149"/>
      <c r="I526" s="149"/>
      <c r="J526" s="149"/>
      <c r="K526" s="149"/>
      <c r="L526" s="149"/>
      <c r="M526" s="529"/>
      <c r="N526" s="529"/>
      <c r="O526" s="529"/>
      <c r="P526" s="529"/>
      <c r="Q526" s="529"/>
      <c r="R526" s="529"/>
      <c r="S526" s="529"/>
      <c r="T526" s="529"/>
      <c r="U526" s="529"/>
      <c r="V526" s="529"/>
      <c r="W526" s="529"/>
      <c r="X526" s="529"/>
      <c r="Y526" s="529"/>
    </row>
    <row r="527" ht="12.75" customHeight="1">
      <c r="A527" s="149"/>
      <c r="B527" s="149"/>
      <c r="C527" s="149"/>
      <c r="D527" s="149"/>
      <c r="E527" s="149"/>
      <c r="F527" s="149"/>
      <c r="G527" s="149"/>
      <c r="H527" s="149"/>
      <c r="I527" s="149"/>
      <c r="J527" s="149"/>
      <c r="K527" s="149"/>
      <c r="L527" s="149"/>
      <c r="M527" s="529"/>
      <c r="N527" s="529"/>
      <c r="O527" s="529"/>
      <c r="P527" s="529"/>
      <c r="Q527" s="529"/>
      <c r="R527" s="529"/>
      <c r="S527" s="529"/>
      <c r="T527" s="529"/>
      <c r="U527" s="529"/>
      <c r="V527" s="529"/>
      <c r="W527" s="529"/>
      <c r="X527" s="529"/>
      <c r="Y527" s="529"/>
    </row>
    <row r="528" ht="12.75" customHeight="1">
      <c r="A528" s="149"/>
      <c r="B528" s="149"/>
      <c r="C528" s="149"/>
      <c r="D528" s="149"/>
      <c r="E528" s="149"/>
      <c r="F528" s="149"/>
      <c r="G528" s="149"/>
      <c r="H528" s="149"/>
      <c r="I528" s="149"/>
      <c r="J528" s="149"/>
      <c r="K528" s="149"/>
      <c r="L528" s="149"/>
      <c r="M528" s="529"/>
      <c r="N528" s="529"/>
      <c r="O528" s="529"/>
      <c r="P528" s="529"/>
      <c r="Q528" s="529"/>
      <c r="R528" s="529"/>
      <c r="S528" s="529"/>
      <c r="T528" s="529"/>
      <c r="U528" s="529"/>
      <c r="V528" s="529"/>
      <c r="W528" s="529"/>
      <c r="X528" s="529"/>
      <c r="Y528" s="529"/>
    </row>
    <row r="529" ht="12.75" customHeight="1">
      <c r="A529" s="149"/>
      <c r="B529" s="149"/>
      <c r="C529" s="149"/>
      <c r="D529" s="149"/>
      <c r="E529" s="149"/>
      <c r="F529" s="149"/>
      <c r="G529" s="149"/>
      <c r="H529" s="149"/>
      <c r="I529" s="149"/>
      <c r="J529" s="149"/>
      <c r="K529" s="149"/>
      <c r="L529" s="149"/>
      <c r="M529" s="529"/>
      <c r="N529" s="529"/>
      <c r="O529" s="529"/>
      <c r="P529" s="529"/>
      <c r="Q529" s="529"/>
      <c r="R529" s="529"/>
      <c r="S529" s="529"/>
      <c r="T529" s="529"/>
      <c r="U529" s="529"/>
      <c r="V529" s="529"/>
      <c r="W529" s="529"/>
      <c r="X529" s="529"/>
      <c r="Y529" s="529"/>
    </row>
    <row r="530" ht="12.75" customHeight="1">
      <c r="A530" s="149"/>
      <c r="B530" s="149"/>
      <c r="C530" s="149"/>
      <c r="D530" s="149"/>
      <c r="E530" s="149"/>
      <c r="F530" s="149"/>
      <c r="G530" s="149"/>
      <c r="H530" s="149"/>
      <c r="I530" s="149"/>
      <c r="J530" s="149"/>
      <c r="K530" s="149"/>
      <c r="L530" s="149"/>
      <c r="M530" s="529"/>
      <c r="N530" s="529"/>
      <c r="O530" s="529"/>
      <c r="P530" s="529"/>
      <c r="Q530" s="529"/>
      <c r="R530" s="529"/>
      <c r="S530" s="529"/>
      <c r="T530" s="529"/>
      <c r="U530" s="529"/>
      <c r="V530" s="529"/>
      <c r="W530" s="529"/>
      <c r="X530" s="529"/>
      <c r="Y530" s="529"/>
    </row>
    <row r="531" ht="12.75" customHeight="1">
      <c r="A531" s="149"/>
      <c r="B531" s="149"/>
      <c r="C531" s="149"/>
      <c r="D531" s="149"/>
      <c r="E531" s="149"/>
      <c r="F531" s="149"/>
      <c r="G531" s="149"/>
      <c r="H531" s="149"/>
      <c r="I531" s="149"/>
      <c r="J531" s="149"/>
      <c r="K531" s="149"/>
      <c r="L531" s="149"/>
      <c r="M531" s="529"/>
      <c r="N531" s="529"/>
      <c r="O531" s="529"/>
      <c r="P531" s="529"/>
      <c r="Q531" s="529"/>
      <c r="R531" s="529"/>
      <c r="S531" s="529"/>
      <c r="T531" s="529"/>
      <c r="U531" s="529"/>
      <c r="V531" s="529"/>
      <c r="W531" s="529"/>
      <c r="X531" s="529"/>
      <c r="Y531" s="529"/>
    </row>
    <row r="532" ht="12.75" customHeight="1">
      <c r="A532" s="149"/>
      <c r="B532" s="149"/>
      <c r="C532" s="149"/>
      <c r="D532" s="149"/>
      <c r="E532" s="149"/>
      <c r="F532" s="149"/>
      <c r="G532" s="149"/>
      <c r="H532" s="149"/>
      <c r="I532" s="149"/>
      <c r="J532" s="149"/>
      <c r="K532" s="149"/>
      <c r="L532" s="149"/>
      <c r="M532" s="529"/>
      <c r="N532" s="529"/>
      <c r="O532" s="529"/>
      <c r="P532" s="529"/>
      <c r="Q532" s="529"/>
      <c r="R532" s="529"/>
      <c r="S532" s="529"/>
      <c r="T532" s="529"/>
      <c r="U532" s="529"/>
      <c r="V532" s="529"/>
      <c r="W532" s="529"/>
      <c r="X532" s="529"/>
      <c r="Y532" s="529"/>
    </row>
    <row r="533" ht="12.75" customHeight="1">
      <c r="A533" s="149"/>
      <c r="B533" s="149"/>
      <c r="C533" s="149"/>
      <c r="D533" s="149"/>
      <c r="E533" s="149"/>
      <c r="F533" s="149"/>
      <c r="G533" s="149"/>
      <c r="H533" s="149"/>
      <c r="I533" s="149"/>
      <c r="J533" s="149"/>
      <c r="K533" s="149"/>
      <c r="L533" s="149"/>
      <c r="M533" s="529"/>
      <c r="N533" s="529"/>
      <c r="O533" s="529"/>
      <c r="P533" s="529"/>
      <c r="Q533" s="529"/>
      <c r="R533" s="529"/>
      <c r="S533" s="529"/>
      <c r="T533" s="529"/>
      <c r="U533" s="529"/>
      <c r="V533" s="529"/>
      <c r="W533" s="529"/>
      <c r="X533" s="529"/>
      <c r="Y533" s="529"/>
    </row>
    <row r="534" ht="12.75" customHeight="1">
      <c r="A534" s="149"/>
      <c r="B534" s="149"/>
      <c r="C534" s="149"/>
      <c r="D534" s="149"/>
      <c r="E534" s="149"/>
      <c r="F534" s="149"/>
      <c r="G534" s="149"/>
      <c r="H534" s="149"/>
      <c r="I534" s="149"/>
      <c r="J534" s="149"/>
      <c r="K534" s="149"/>
      <c r="L534" s="149"/>
      <c r="M534" s="529"/>
      <c r="N534" s="529"/>
      <c r="O534" s="529"/>
      <c r="P534" s="529"/>
      <c r="Q534" s="529"/>
      <c r="R534" s="529"/>
      <c r="S534" s="529"/>
      <c r="T534" s="529"/>
      <c r="U534" s="529"/>
      <c r="V534" s="529"/>
      <c r="W534" s="529"/>
      <c r="X534" s="529"/>
      <c r="Y534" s="529"/>
    </row>
    <row r="535" ht="12.75" customHeight="1">
      <c r="A535" s="149"/>
      <c r="B535" s="149"/>
      <c r="C535" s="149"/>
      <c r="D535" s="149"/>
      <c r="E535" s="149"/>
      <c r="F535" s="149"/>
      <c r="G535" s="149"/>
      <c r="H535" s="149"/>
      <c r="I535" s="149"/>
      <c r="J535" s="149"/>
      <c r="K535" s="149"/>
      <c r="L535" s="149"/>
      <c r="M535" s="529"/>
      <c r="N535" s="529"/>
      <c r="O535" s="529"/>
      <c r="P535" s="529"/>
      <c r="Q535" s="529"/>
      <c r="R535" s="529"/>
      <c r="S535" s="529"/>
      <c r="T535" s="529"/>
      <c r="U535" s="529"/>
      <c r="V535" s="529"/>
      <c r="W535" s="529"/>
      <c r="X535" s="529"/>
      <c r="Y535" s="529"/>
    </row>
    <row r="536" ht="12.75" customHeight="1">
      <c r="A536" s="149"/>
      <c r="B536" s="149"/>
      <c r="C536" s="149"/>
      <c r="D536" s="149"/>
      <c r="E536" s="149"/>
      <c r="F536" s="149"/>
      <c r="G536" s="149"/>
      <c r="H536" s="149"/>
      <c r="I536" s="149"/>
      <c r="J536" s="149"/>
      <c r="K536" s="149"/>
      <c r="L536" s="149"/>
      <c r="M536" s="529"/>
      <c r="N536" s="529"/>
      <c r="O536" s="529"/>
      <c r="P536" s="529"/>
      <c r="Q536" s="529"/>
      <c r="R536" s="529"/>
      <c r="S536" s="529"/>
      <c r="T536" s="529"/>
      <c r="U536" s="529"/>
      <c r="V536" s="529"/>
      <c r="W536" s="529"/>
      <c r="X536" s="529"/>
      <c r="Y536" s="529"/>
    </row>
    <row r="537" ht="12.75" customHeight="1">
      <c r="A537" s="149"/>
      <c r="B537" s="149"/>
      <c r="C537" s="149"/>
      <c r="D537" s="149"/>
      <c r="E537" s="149"/>
      <c r="F537" s="149"/>
      <c r="G537" s="149"/>
      <c r="H537" s="149"/>
      <c r="I537" s="149"/>
      <c r="J537" s="149"/>
      <c r="K537" s="149"/>
      <c r="L537" s="149"/>
      <c r="M537" s="529"/>
      <c r="N537" s="529"/>
      <c r="O537" s="529"/>
      <c r="P537" s="529"/>
      <c r="Q537" s="529"/>
      <c r="R537" s="529"/>
      <c r="S537" s="529"/>
      <c r="T537" s="529"/>
      <c r="U537" s="529"/>
      <c r="V537" s="529"/>
      <c r="W537" s="529"/>
      <c r="X537" s="529"/>
      <c r="Y537" s="529"/>
    </row>
    <row r="538" ht="12.75" customHeight="1">
      <c r="A538" s="149"/>
      <c r="B538" s="149"/>
      <c r="C538" s="149"/>
      <c r="D538" s="149"/>
      <c r="E538" s="149"/>
      <c r="F538" s="149"/>
      <c r="G538" s="149"/>
      <c r="H538" s="149"/>
      <c r="I538" s="149"/>
      <c r="J538" s="149"/>
      <c r="K538" s="149"/>
      <c r="L538" s="149"/>
      <c r="M538" s="529"/>
      <c r="N538" s="529"/>
      <c r="O538" s="529"/>
      <c r="P538" s="529"/>
      <c r="Q538" s="529"/>
      <c r="R538" s="529"/>
      <c r="S538" s="529"/>
      <c r="T538" s="529"/>
      <c r="U538" s="529"/>
      <c r="V538" s="529"/>
      <c r="W538" s="529"/>
      <c r="X538" s="529"/>
      <c r="Y538" s="529"/>
    </row>
    <row r="539" ht="12.75" customHeight="1">
      <c r="A539" s="149"/>
      <c r="B539" s="149"/>
      <c r="C539" s="149"/>
      <c r="D539" s="149"/>
      <c r="E539" s="149"/>
      <c r="F539" s="149"/>
      <c r="G539" s="149"/>
      <c r="H539" s="149"/>
      <c r="I539" s="149"/>
      <c r="J539" s="149"/>
      <c r="K539" s="149"/>
      <c r="L539" s="149"/>
      <c r="M539" s="529"/>
      <c r="N539" s="529"/>
      <c r="O539" s="529"/>
      <c r="P539" s="529"/>
      <c r="Q539" s="529"/>
      <c r="R539" s="529"/>
      <c r="S539" s="529"/>
      <c r="T539" s="529"/>
      <c r="U539" s="529"/>
      <c r="V539" s="529"/>
      <c r="W539" s="529"/>
      <c r="X539" s="529"/>
      <c r="Y539" s="529"/>
    </row>
    <row r="540" ht="12.75" customHeight="1">
      <c r="A540" s="149"/>
      <c r="B540" s="149"/>
      <c r="C540" s="149"/>
      <c r="D540" s="149"/>
      <c r="E540" s="149"/>
      <c r="F540" s="149"/>
      <c r="G540" s="149"/>
      <c r="H540" s="149"/>
      <c r="I540" s="149"/>
      <c r="J540" s="149"/>
      <c r="K540" s="149"/>
      <c r="L540" s="149"/>
      <c r="M540" s="529"/>
      <c r="N540" s="529"/>
      <c r="O540" s="529"/>
      <c r="P540" s="529"/>
      <c r="Q540" s="529"/>
      <c r="R540" s="529"/>
      <c r="S540" s="529"/>
      <c r="T540" s="529"/>
      <c r="U540" s="529"/>
      <c r="V540" s="529"/>
      <c r="W540" s="529"/>
      <c r="X540" s="529"/>
      <c r="Y540" s="529"/>
    </row>
    <row r="541" ht="12.75" customHeight="1">
      <c r="A541" s="149"/>
      <c r="B541" s="149"/>
      <c r="C541" s="149"/>
      <c r="D541" s="149"/>
      <c r="E541" s="149"/>
      <c r="F541" s="149"/>
      <c r="G541" s="149"/>
      <c r="H541" s="149"/>
      <c r="I541" s="149"/>
      <c r="J541" s="149"/>
      <c r="K541" s="149"/>
      <c r="L541" s="149"/>
      <c r="M541" s="529"/>
      <c r="N541" s="529"/>
      <c r="O541" s="529"/>
      <c r="P541" s="529"/>
      <c r="Q541" s="529"/>
      <c r="R541" s="529"/>
      <c r="S541" s="529"/>
      <c r="T541" s="529"/>
      <c r="U541" s="529"/>
      <c r="V541" s="529"/>
      <c r="W541" s="529"/>
      <c r="X541" s="529"/>
      <c r="Y541" s="529"/>
    </row>
    <row r="542" ht="12.75" customHeight="1">
      <c r="A542" s="149"/>
      <c r="B542" s="149"/>
      <c r="C542" s="149"/>
      <c r="D542" s="149"/>
      <c r="E542" s="149"/>
      <c r="F542" s="149"/>
      <c r="G542" s="149"/>
      <c r="H542" s="149"/>
      <c r="I542" s="149"/>
      <c r="J542" s="149"/>
      <c r="K542" s="149"/>
      <c r="L542" s="149"/>
      <c r="M542" s="529"/>
      <c r="N542" s="529"/>
      <c r="O542" s="529"/>
      <c r="P542" s="529"/>
      <c r="Q542" s="529"/>
      <c r="R542" s="529"/>
      <c r="S542" s="529"/>
      <c r="T542" s="529"/>
      <c r="U542" s="529"/>
      <c r="V542" s="529"/>
      <c r="W542" s="529"/>
      <c r="X542" s="529"/>
      <c r="Y542" s="529"/>
    </row>
    <row r="543" ht="12.75" customHeight="1">
      <c r="A543" s="149"/>
      <c r="B543" s="149"/>
      <c r="C543" s="149"/>
      <c r="D543" s="149"/>
      <c r="E543" s="149"/>
      <c r="F543" s="149"/>
      <c r="G543" s="149"/>
      <c r="H543" s="149"/>
      <c r="I543" s="149"/>
      <c r="J543" s="149"/>
      <c r="K543" s="149"/>
      <c r="L543" s="149"/>
      <c r="M543" s="529"/>
      <c r="N543" s="529"/>
      <c r="O543" s="529"/>
      <c r="P543" s="529"/>
      <c r="Q543" s="529"/>
      <c r="R543" s="529"/>
      <c r="S543" s="529"/>
      <c r="T543" s="529"/>
      <c r="U543" s="529"/>
      <c r="V543" s="529"/>
      <c r="W543" s="529"/>
      <c r="X543" s="529"/>
      <c r="Y543" s="529"/>
    </row>
    <row r="544" ht="12.75" customHeight="1">
      <c r="A544" s="149"/>
      <c r="B544" s="149"/>
      <c r="C544" s="149"/>
      <c r="D544" s="149"/>
      <c r="E544" s="149"/>
      <c r="F544" s="149"/>
      <c r="G544" s="149"/>
      <c r="H544" s="149"/>
      <c r="I544" s="149"/>
      <c r="J544" s="149"/>
      <c r="K544" s="149"/>
      <c r="L544" s="149"/>
      <c r="M544" s="529"/>
      <c r="N544" s="529"/>
      <c r="O544" s="529"/>
      <c r="P544" s="529"/>
      <c r="Q544" s="529"/>
      <c r="R544" s="529"/>
      <c r="S544" s="529"/>
      <c r="T544" s="529"/>
      <c r="U544" s="529"/>
      <c r="V544" s="529"/>
      <c r="W544" s="529"/>
      <c r="X544" s="529"/>
      <c r="Y544" s="529"/>
    </row>
    <row r="545" ht="12.75" customHeight="1">
      <c r="A545" s="149"/>
      <c r="B545" s="149"/>
      <c r="C545" s="149"/>
      <c r="D545" s="149"/>
      <c r="E545" s="149"/>
      <c r="F545" s="149"/>
      <c r="G545" s="149"/>
      <c r="H545" s="149"/>
      <c r="I545" s="149"/>
      <c r="J545" s="149"/>
      <c r="K545" s="149"/>
      <c r="L545" s="149"/>
      <c r="M545" s="529"/>
      <c r="N545" s="529"/>
      <c r="O545" s="529"/>
      <c r="P545" s="529"/>
      <c r="Q545" s="529"/>
      <c r="R545" s="529"/>
      <c r="S545" s="529"/>
      <c r="T545" s="529"/>
      <c r="U545" s="529"/>
      <c r="V545" s="529"/>
      <c r="W545" s="529"/>
      <c r="X545" s="529"/>
      <c r="Y545" s="529"/>
    </row>
    <row r="546" ht="12.75" customHeight="1">
      <c r="A546" s="149"/>
      <c r="B546" s="149"/>
      <c r="C546" s="149"/>
      <c r="D546" s="149"/>
      <c r="E546" s="149"/>
      <c r="F546" s="149"/>
      <c r="G546" s="149"/>
      <c r="H546" s="149"/>
      <c r="I546" s="149"/>
      <c r="J546" s="149"/>
      <c r="K546" s="149"/>
      <c r="L546" s="149"/>
      <c r="M546" s="529"/>
      <c r="N546" s="529"/>
      <c r="O546" s="529"/>
      <c r="P546" s="529"/>
      <c r="Q546" s="529"/>
      <c r="R546" s="529"/>
      <c r="S546" s="529"/>
      <c r="T546" s="529"/>
      <c r="U546" s="529"/>
      <c r="V546" s="529"/>
      <c r="W546" s="529"/>
      <c r="X546" s="529"/>
      <c r="Y546" s="529"/>
    </row>
    <row r="547" ht="12.75" customHeight="1">
      <c r="A547" s="149"/>
      <c r="B547" s="149"/>
      <c r="C547" s="149"/>
      <c r="D547" s="149"/>
      <c r="E547" s="149"/>
      <c r="F547" s="149"/>
      <c r="G547" s="149"/>
      <c r="H547" s="149"/>
      <c r="I547" s="149"/>
      <c r="J547" s="149"/>
      <c r="K547" s="149"/>
      <c r="L547" s="149"/>
      <c r="M547" s="529"/>
      <c r="N547" s="529"/>
      <c r="O547" s="529"/>
      <c r="P547" s="529"/>
      <c r="Q547" s="529"/>
      <c r="R547" s="529"/>
      <c r="S547" s="529"/>
      <c r="T547" s="529"/>
      <c r="U547" s="529"/>
      <c r="V547" s="529"/>
      <c r="W547" s="529"/>
      <c r="X547" s="529"/>
      <c r="Y547" s="529"/>
    </row>
    <row r="548" ht="12.75" customHeight="1">
      <c r="A548" s="149"/>
      <c r="B548" s="149"/>
      <c r="C548" s="149"/>
      <c r="D548" s="149"/>
      <c r="E548" s="149"/>
      <c r="F548" s="149"/>
      <c r="G548" s="149"/>
      <c r="H548" s="149"/>
      <c r="I548" s="149"/>
      <c r="J548" s="149"/>
      <c r="K548" s="149"/>
      <c r="L548" s="149"/>
      <c r="M548" s="529"/>
      <c r="N548" s="529"/>
      <c r="O548" s="529"/>
      <c r="P548" s="529"/>
      <c r="Q548" s="529"/>
      <c r="R548" s="529"/>
      <c r="S548" s="529"/>
      <c r="T548" s="529"/>
      <c r="U548" s="529"/>
      <c r="V548" s="529"/>
      <c r="W548" s="529"/>
      <c r="X548" s="529"/>
      <c r="Y548" s="529"/>
    </row>
    <row r="549" ht="12.75" customHeight="1">
      <c r="A549" s="149"/>
      <c r="B549" s="149"/>
      <c r="C549" s="149"/>
      <c r="D549" s="149"/>
      <c r="E549" s="149"/>
      <c r="F549" s="149"/>
      <c r="G549" s="149"/>
      <c r="H549" s="149"/>
      <c r="I549" s="149"/>
      <c r="J549" s="149"/>
      <c r="K549" s="149"/>
      <c r="L549" s="149"/>
      <c r="M549" s="529"/>
      <c r="N549" s="529"/>
      <c r="O549" s="529"/>
      <c r="P549" s="529"/>
      <c r="Q549" s="529"/>
      <c r="R549" s="529"/>
      <c r="S549" s="529"/>
      <c r="T549" s="529"/>
      <c r="U549" s="529"/>
      <c r="V549" s="529"/>
      <c r="W549" s="529"/>
      <c r="X549" s="529"/>
      <c r="Y549" s="529"/>
    </row>
    <row r="550" ht="12.75" customHeight="1">
      <c r="A550" s="149"/>
      <c r="B550" s="149"/>
      <c r="C550" s="149"/>
      <c r="D550" s="149"/>
      <c r="E550" s="149"/>
      <c r="F550" s="149"/>
      <c r="G550" s="149"/>
      <c r="H550" s="149"/>
      <c r="I550" s="149"/>
      <c r="J550" s="149"/>
      <c r="K550" s="149"/>
      <c r="L550" s="149"/>
      <c r="M550" s="529"/>
      <c r="N550" s="529"/>
      <c r="O550" s="529"/>
      <c r="P550" s="529"/>
      <c r="Q550" s="529"/>
      <c r="R550" s="529"/>
      <c r="S550" s="529"/>
      <c r="T550" s="529"/>
      <c r="U550" s="529"/>
      <c r="V550" s="529"/>
      <c r="W550" s="529"/>
      <c r="X550" s="529"/>
      <c r="Y550" s="529"/>
    </row>
    <row r="551" ht="12.75" customHeight="1">
      <c r="A551" s="149"/>
      <c r="B551" s="149"/>
      <c r="C551" s="149"/>
      <c r="D551" s="149"/>
      <c r="E551" s="149"/>
      <c r="F551" s="149"/>
      <c r="G551" s="149"/>
      <c r="H551" s="149"/>
      <c r="I551" s="149"/>
      <c r="J551" s="149"/>
      <c r="K551" s="149"/>
      <c r="L551" s="149"/>
      <c r="M551" s="529"/>
      <c r="N551" s="529"/>
      <c r="O551" s="529"/>
      <c r="P551" s="529"/>
      <c r="Q551" s="529"/>
      <c r="R551" s="529"/>
      <c r="S551" s="529"/>
      <c r="T551" s="529"/>
      <c r="U551" s="529"/>
      <c r="V551" s="529"/>
      <c r="W551" s="529"/>
      <c r="X551" s="529"/>
      <c r="Y551" s="529"/>
    </row>
    <row r="552" ht="12.75" customHeight="1">
      <c r="A552" s="149"/>
      <c r="B552" s="149"/>
      <c r="C552" s="149"/>
      <c r="D552" s="149"/>
      <c r="E552" s="149"/>
      <c r="F552" s="149"/>
      <c r="G552" s="149"/>
      <c r="H552" s="149"/>
      <c r="I552" s="149"/>
      <c r="J552" s="149"/>
      <c r="K552" s="149"/>
      <c r="L552" s="149"/>
      <c r="M552" s="529"/>
      <c r="N552" s="529"/>
      <c r="O552" s="529"/>
      <c r="P552" s="529"/>
      <c r="Q552" s="529"/>
      <c r="R552" s="529"/>
      <c r="S552" s="529"/>
      <c r="T552" s="529"/>
      <c r="U552" s="529"/>
      <c r="V552" s="529"/>
      <c r="W552" s="529"/>
      <c r="X552" s="529"/>
      <c r="Y552" s="529"/>
    </row>
    <row r="553" ht="12.75" customHeight="1">
      <c r="A553" s="149"/>
      <c r="B553" s="149"/>
      <c r="C553" s="149"/>
      <c r="D553" s="149"/>
      <c r="E553" s="149"/>
      <c r="F553" s="149"/>
      <c r="G553" s="149"/>
      <c r="H553" s="149"/>
      <c r="I553" s="149"/>
      <c r="J553" s="149"/>
      <c r="K553" s="149"/>
      <c r="L553" s="149"/>
      <c r="M553" s="529"/>
      <c r="N553" s="529"/>
      <c r="O553" s="529"/>
      <c r="P553" s="529"/>
      <c r="Q553" s="529"/>
      <c r="R553" s="529"/>
      <c r="S553" s="529"/>
      <c r="T553" s="529"/>
      <c r="U553" s="529"/>
      <c r="V553" s="529"/>
      <c r="W553" s="529"/>
      <c r="X553" s="529"/>
      <c r="Y553" s="529"/>
    </row>
    <row r="554" ht="12.75" customHeight="1">
      <c r="A554" s="149"/>
      <c r="B554" s="149"/>
      <c r="C554" s="149"/>
      <c r="D554" s="149"/>
      <c r="E554" s="149"/>
      <c r="F554" s="149"/>
      <c r="G554" s="149"/>
      <c r="H554" s="149"/>
      <c r="I554" s="149"/>
      <c r="J554" s="149"/>
      <c r="K554" s="149"/>
      <c r="L554" s="149"/>
      <c r="M554" s="529"/>
      <c r="N554" s="529"/>
      <c r="O554" s="529"/>
      <c r="P554" s="529"/>
      <c r="Q554" s="529"/>
      <c r="R554" s="529"/>
      <c r="S554" s="529"/>
      <c r="T554" s="529"/>
      <c r="U554" s="529"/>
      <c r="V554" s="529"/>
      <c r="W554" s="529"/>
      <c r="X554" s="529"/>
      <c r="Y554" s="529"/>
    </row>
    <row r="555" ht="12.75" customHeight="1">
      <c r="A555" s="149"/>
      <c r="B555" s="149"/>
      <c r="C555" s="149"/>
      <c r="D555" s="149"/>
      <c r="E555" s="149"/>
      <c r="F555" s="149"/>
      <c r="G555" s="149"/>
      <c r="H555" s="149"/>
      <c r="I555" s="149"/>
      <c r="J555" s="149"/>
      <c r="K555" s="149"/>
      <c r="L555" s="149"/>
      <c r="M555" s="529"/>
      <c r="N555" s="529"/>
      <c r="O555" s="529"/>
      <c r="P555" s="529"/>
      <c r="Q555" s="529"/>
      <c r="R555" s="529"/>
      <c r="S555" s="529"/>
      <c r="T555" s="529"/>
      <c r="U555" s="529"/>
      <c r="V555" s="529"/>
      <c r="W555" s="529"/>
      <c r="X555" s="529"/>
      <c r="Y555" s="529"/>
    </row>
    <row r="556" ht="12.75" customHeight="1">
      <c r="A556" s="149"/>
      <c r="B556" s="149"/>
      <c r="C556" s="149"/>
      <c r="D556" s="149"/>
      <c r="E556" s="149"/>
      <c r="F556" s="149"/>
      <c r="G556" s="149"/>
      <c r="H556" s="149"/>
      <c r="I556" s="149"/>
      <c r="J556" s="149"/>
      <c r="K556" s="149"/>
      <c r="L556" s="149"/>
      <c r="M556" s="529"/>
      <c r="N556" s="529"/>
      <c r="O556" s="529"/>
      <c r="P556" s="529"/>
      <c r="Q556" s="529"/>
      <c r="R556" s="529"/>
      <c r="S556" s="529"/>
      <c r="T556" s="529"/>
      <c r="U556" s="529"/>
      <c r="V556" s="529"/>
      <c r="W556" s="529"/>
      <c r="X556" s="529"/>
      <c r="Y556" s="529"/>
    </row>
    <row r="557" ht="12.75" customHeight="1">
      <c r="A557" s="149"/>
      <c r="B557" s="149"/>
      <c r="C557" s="149"/>
      <c r="D557" s="149"/>
      <c r="E557" s="149"/>
      <c r="F557" s="149"/>
      <c r="G557" s="149"/>
      <c r="H557" s="149"/>
      <c r="I557" s="149"/>
      <c r="J557" s="149"/>
      <c r="K557" s="149"/>
      <c r="L557" s="149"/>
      <c r="M557" s="529"/>
      <c r="N557" s="529"/>
      <c r="O557" s="529"/>
      <c r="P557" s="529"/>
      <c r="Q557" s="529"/>
      <c r="R557" s="529"/>
      <c r="S557" s="529"/>
      <c r="T557" s="529"/>
      <c r="U557" s="529"/>
      <c r="V557" s="529"/>
      <c r="W557" s="529"/>
      <c r="X557" s="529"/>
      <c r="Y557" s="529"/>
    </row>
    <row r="558" ht="12.75" customHeight="1">
      <c r="A558" s="149"/>
      <c r="B558" s="149"/>
      <c r="C558" s="149"/>
      <c r="D558" s="149"/>
      <c r="E558" s="149"/>
      <c r="F558" s="149"/>
      <c r="G558" s="149"/>
      <c r="H558" s="149"/>
      <c r="I558" s="149"/>
      <c r="J558" s="149"/>
      <c r="K558" s="149"/>
      <c r="L558" s="149"/>
      <c r="M558" s="529"/>
      <c r="N558" s="529"/>
      <c r="O558" s="529"/>
      <c r="P558" s="529"/>
      <c r="Q558" s="529"/>
      <c r="R558" s="529"/>
      <c r="S558" s="529"/>
      <c r="T558" s="529"/>
      <c r="U558" s="529"/>
      <c r="V558" s="529"/>
      <c r="W558" s="529"/>
      <c r="X558" s="529"/>
      <c r="Y558" s="529"/>
    </row>
    <row r="559" ht="12.75" customHeight="1">
      <c r="A559" s="149"/>
      <c r="B559" s="149"/>
      <c r="C559" s="149"/>
      <c r="D559" s="149"/>
      <c r="E559" s="149"/>
      <c r="F559" s="149"/>
      <c r="G559" s="149"/>
      <c r="H559" s="149"/>
      <c r="I559" s="149"/>
      <c r="J559" s="149"/>
      <c r="K559" s="149"/>
      <c r="L559" s="149"/>
      <c r="M559" s="529"/>
      <c r="N559" s="529"/>
      <c r="O559" s="529"/>
      <c r="P559" s="529"/>
      <c r="Q559" s="529"/>
      <c r="R559" s="529"/>
      <c r="S559" s="529"/>
      <c r="T559" s="529"/>
      <c r="U559" s="529"/>
      <c r="V559" s="529"/>
      <c r="W559" s="529"/>
      <c r="X559" s="529"/>
      <c r="Y559" s="529"/>
    </row>
    <row r="560" ht="12.75" customHeight="1">
      <c r="A560" s="149"/>
      <c r="B560" s="149"/>
      <c r="C560" s="149"/>
      <c r="D560" s="149"/>
      <c r="E560" s="149"/>
      <c r="F560" s="149"/>
      <c r="G560" s="149"/>
      <c r="H560" s="149"/>
      <c r="I560" s="149"/>
      <c r="J560" s="149"/>
      <c r="K560" s="149"/>
      <c r="L560" s="149"/>
      <c r="M560" s="529"/>
      <c r="N560" s="529"/>
      <c r="O560" s="529"/>
      <c r="P560" s="529"/>
      <c r="Q560" s="529"/>
      <c r="R560" s="529"/>
      <c r="S560" s="529"/>
      <c r="T560" s="529"/>
      <c r="U560" s="529"/>
      <c r="V560" s="529"/>
      <c r="W560" s="529"/>
      <c r="X560" s="529"/>
      <c r="Y560" s="529"/>
    </row>
    <row r="561" ht="12.75" customHeight="1">
      <c r="A561" s="149"/>
      <c r="B561" s="149"/>
      <c r="C561" s="149"/>
      <c r="D561" s="149"/>
      <c r="E561" s="149"/>
      <c r="F561" s="149"/>
      <c r="G561" s="149"/>
      <c r="H561" s="149"/>
      <c r="I561" s="149"/>
      <c r="J561" s="149"/>
      <c r="K561" s="149"/>
      <c r="L561" s="149"/>
      <c r="M561" s="529"/>
      <c r="N561" s="529"/>
      <c r="O561" s="529"/>
      <c r="P561" s="529"/>
      <c r="Q561" s="529"/>
      <c r="R561" s="529"/>
      <c r="S561" s="529"/>
      <c r="T561" s="529"/>
      <c r="U561" s="529"/>
      <c r="V561" s="529"/>
      <c r="W561" s="529"/>
      <c r="X561" s="529"/>
      <c r="Y561" s="529"/>
    </row>
    <row r="562" ht="12.75" customHeight="1">
      <c r="A562" s="149"/>
      <c r="B562" s="149"/>
      <c r="C562" s="149"/>
      <c r="D562" s="149"/>
      <c r="E562" s="149"/>
      <c r="F562" s="149"/>
      <c r="G562" s="149"/>
      <c r="H562" s="149"/>
      <c r="I562" s="149"/>
      <c r="J562" s="149"/>
      <c r="K562" s="149"/>
      <c r="L562" s="149"/>
      <c r="M562" s="529"/>
      <c r="N562" s="529"/>
      <c r="O562" s="529"/>
      <c r="P562" s="529"/>
      <c r="Q562" s="529"/>
      <c r="R562" s="529"/>
      <c r="S562" s="529"/>
      <c r="T562" s="529"/>
      <c r="U562" s="529"/>
      <c r="V562" s="529"/>
      <c r="W562" s="529"/>
      <c r="X562" s="529"/>
      <c r="Y562" s="529"/>
    </row>
    <row r="563" ht="12.75" customHeight="1">
      <c r="A563" s="149"/>
      <c r="B563" s="149"/>
      <c r="C563" s="149"/>
      <c r="D563" s="149"/>
      <c r="E563" s="149"/>
      <c r="F563" s="149"/>
      <c r="G563" s="149"/>
      <c r="H563" s="149"/>
      <c r="I563" s="149"/>
      <c r="J563" s="149"/>
      <c r="K563" s="149"/>
      <c r="L563" s="149"/>
      <c r="M563" s="529"/>
      <c r="N563" s="529"/>
      <c r="O563" s="529"/>
      <c r="P563" s="529"/>
      <c r="Q563" s="529"/>
      <c r="R563" s="529"/>
      <c r="S563" s="529"/>
      <c r="T563" s="529"/>
      <c r="U563" s="529"/>
      <c r="V563" s="529"/>
      <c r="W563" s="529"/>
      <c r="X563" s="529"/>
      <c r="Y563" s="529"/>
    </row>
    <row r="564" ht="12.75" customHeight="1">
      <c r="A564" s="149"/>
      <c r="B564" s="149"/>
      <c r="C564" s="149"/>
      <c r="D564" s="149"/>
      <c r="E564" s="149"/>
      <c r="F564" s="149"/>
      <c r="G564" s="149"/>
      <c r="H564" s="149"/>
      <c r="I564" s="149"/>
      <c r="J564" s="149"/>
      <c r="K564" s="149"/>
      <c r="L564" s="149"/>
      <c r="M564" s="529"/>
      <c r="N564" s="529"/>
      <c r="O564" s="529"/>
      <c r="P564" s="529"/>
      <c r="Q564" s="529"/>
      <c r="R564" s="529"/>
      <c r="S564" s="529"/>
      <c r="T564" s="529"/>
      <c r="U564" s="529"/>
      <c r="V564" s="529"/>
      <c r="W564" s="529"/>
      <c r="X564" s="529"/>
      <c r="Y564" s="529"/>
    </row>
    <row r="565" ht="12.75" customHeight="1">
      <c r="A565" s="149"/>
      <c r="B565" s="149"/>
      <c r="C565" s="149"/>
      <c r="D565" s="149"/>
      <c r="E565" s="149"/>
      <c r="F565" s="149"/>
      <c r="G565" s="149"/>
      <c r="H565" s="149"/>
      <c r="I565" s="149"/>
      <c r="J565" s="149"/>
      <c r="K565" s="149"/>
      <c r="L565" s="149"/>
      <c r="M565" s="529"/>
      <c r="N565" s="529"/>
      <c r="O565" s="529"/>
      <c r="P565" s="529"/>
      <c r="Q565" s="529"/>
      <c r="R565" s="529"/>
      <c r="S565" s="529"/>
      <c r="T565" s="529"/>
      <c r="U565" s="529"/>
      <c r="V565" s="529"/>
      <c r="W565" s="529"/>
      <c r="X565" s="529"/>
      <c r="Y565" s="529"/>
    </row>
    <row r="566" ht="12.75" customHeight="1">
      <c r="A566" s="149"/>
      <c r="B566" s="149"/>
      <c r="C566" s="149"/>
      <c r="D566" s="149"/>
      <c r="E566" s="149"/>
      <c r="F566" s="149"/>
      <c r="G566" s="149"/>
      <c r="H566" s="149"/>
      <c r="I566" s="149"/>
      <c r="J566" s="149"/>
      <c r="K566" s="149"/>
      <c r="L566" s="149"/>
      <c r="M566" s="529"/>
      <c r="N566" s="529"/>
      <c r="O566" s="529"/>
      <c r="P566" s="529"/>
      <c r="Q566" s="529"/>
      <c r="R566" s="529"/>
      <c r="S566" s="529"/>
      <c r="T566" s="529"/>
      <c r="U566" s="529"/>
      <c r="V566" s="529"/>
      <c r="W566" s="529"/>
      <c r="X566" s="529"/>
      <c r="Y566" s="529"/>
    </row>
    <row r="567" ht="12.75" customHeight="1">
      <c r="A567" s="149"/>
      <c r="B567" s="149"/>
      <c r="C567" s="149"/>
      <c r="D567" s="149"/>
      <c r="E567" s="149"/>
      <c r="F567" s="149"/>
      <c r="G567" s="149"/>
      <c r="H567" s="149"/>
      <c r="I567" s="149"/>
      <c r="J567" s="149"/>
      <c r="K567" s="149"/>
      <c r="L567" s="149"/>
      <c r="M567" s="529"/>
      <c r="N567" s="529"/>
      <c r="O567" s="529"/>
      <c r="P567" s="529"/>
      <c r="Q567" s="529"/>
      <c r="R567" s="529"/>
      <c r="S567" s="529"/>
      <c r="T567" s="529"/>
      <c r="U567" s="529"/>
      <c r="V567" s="529"/>
      <c r="W567" s="529"/>
      <c r="X567" s="529"/>
      <c r="Y567" s="529"/>
    </row>
    <row r="568" ht="12.75" customHeight="1">
      <c r="A568" s="149"/>
      <c r="B568" s="149"/>
      <c r="C568" s="149"/>
      <c r="D568" s="149"/>
      <c r="E568" s="149"/>
      <c r="F568" s="149"/>
      <c r="G568" s="149"/>
      <c r="H568" s="149"/>
      <c r="I568" s="149"/>
      <c r="J568" s="149"/>
      <c r="K568" s="149"/>
      <c r="L568" s="149"/>
      <c r="M568" s="529"/>
      <c r="N568" s="529"/>
      <c r="O568" s="529"/>
      <c r="P568" s="529"/>
      <c r="Q568" s="529"/>
      <c r="R568" s="529"/>
      <c r="S568" s="529"/>
      <c r="T568" s="529"/>
      <c r="U568" s="529"/>
      <c r="V568" s="529"/>
      <c r="W568" s="529"/>
      <c r="X568" s="529"/>
      <c r="Y568" s="529"/>
    </row>
    <row r="569" ht="12.75" customHeight="1">
      <c r="A569" s="149"/>
      <c r="B569" s="149"/>
      <c r="C569" s="149"/>
      <c r="D569" s="149"/>
      <c r="E569" s="149"/>
      <c r="F569" s="149"/>
      <c r="G569" s="149"/>
      <c r="H569" s="149"/>
      <c r="I569" s="149"/>
      <c r="J569" s="149"/>
      <c r="K569" s="149"/>
      <c r="L569" s="149"/>
      <c r="M569" s="529"/>
      <c r="N569" s="529"/>
      <c r="O569" s="529"/>
      <c r="P569" s="529"/>
      <c r="Q569" s="529"/>
      <c r="R569" s="529"/>
      <c r="S569" s="529"/>
      <c r="T569" s="529"/>
      <c r="U569" s="529"/>
      <c r="V569" s="529"/>
      <c r="W569" s="529"/>
      <c r="X569" s="529"/>
      <c r="Y569" s="529"/>
    </row>
    <row r="570" ht="12.75" customHeight="1">
      <c r="A570" s="149"/>
      <c r="B570" s="149"/>
      <c r="C570" s="149"/>
      <c r="D570" s="149"/>
      <c r="E570" s="149"/>
      <c r="F570" s="149"/>
      <c r="G570" s="149"/>
      <c r="H570" s="149"/>
      <c r="I570" s="149"/>
      <c r="J570" s="149"/>
      <c r="K570" s="149"/>
      <c r="L570" s="149"/>
      <c r="M570" s="529"/>
      <c r="N570" s="529"/>
      <c r="O570" s="529"/>
      <c r="P570" s="529"/>
      <c r="Q570" s="529"/>
      <c r="R570" s="529"/>
      <c r="S570" s="529"/>
      <c r="T570" s="529"/>
      <c r="U570" s="529"/>
      <c r="V570" s="529"/>
      <c r="W570" s="529"/>
      <c r="X570" s="529"/>
      <c r="Y570" s="529"/>
    </row>
    <row r="571" ht="12.75" customHeight="1">
      <c r="A571" s="149"/>
      <c r="B571" s="149"/>
      <c r="C571" s="149"/>
      <c r="D571" s="149"/>
      <c r="E571" s="149"/>
      <c r="F571" s="149"/>
      <c r="G571" s="149"/>
      <c r="H571" s="149"/>
      <c r="I571" s="149"/>
      <c r="J571" s="149"/>
      <c r="K571" s="149"/>
      <c r="L571" s="149"/>
      <c r="M571" s="529"/>
      <c r="N571" s="529"/>
      <c r="O571" s="529"/>
      <c r="P571" s="529"/>
      <c r="Q571" s="529"/>
      <c r="R571" s="529"/>
      <c r="S571" s="529"/>
      <c r="T571" s="529"/>
      <c r="U571" s="529"/>
      <c r="V571" s="529"/>
      <c r="W571" s="529"/>
      <c r="X571" s="529"/>
      <c r="Y571" s="529"/>
    </row>
    <row r="572" ht="12.75" customHeight="1">
      <c r="A572" s="149"/>
      <c r="B572" s="149"/>
      <c r="C572" s="149"/>
      <c r="D572" s="149"/>
      <c r="E572" s="149"/>
      <c r="F572" s="149"/>
      <c r="G572" s="149"/>
      <c r="H572" s="149"/>
      <c r="I572" s="149"/>
      <c r="J572" s="149"/>
      <c r="K572" s="149"/>
      <c r="L572" s="149"/>
      <c r="M572" s="529"/>
      <c r="N572" s="529"/>
      <c r="O572" s="529"/>
      <c r="P572" s="529"/>
      <c r="Q572" s="529"/>
      <c r="R572" s="529"/>
      <c r="S572" s="529"/>
      <c r="T572" s="529"/>
      <c r="U572" s="529"/>
      <c r="V572" s="529"/>
      <c r="W572" s="529"/>
      <c r="X572" s="529"/>
      <c r="Y572" s="529"/>
    </row>
    <row r="573" ht="12.75" customHeight="1">
      <c r="A573" s="149"/>
      <c r="B573" s="149"/>
      <c r="C573" s="149"/>
      <c r="D573" s="149"/>
      <c r="E573" s="149"/>
      <c r="F573" s="149"/>
      <c r="G573" s="149"/>
      <c r="H573" s="149"/>
      <c r="I573" s="149"/>
      <c r="J573" s="149"/>
      <c r="K573" s="149"/>
      <c r="L573" s="149"/>
      <c r="M573" s="529"/>
      <c r="N573" s="529"/>
      <c r="O573" s="529"/>
      <c r="P573" s="529"/>
      <c r="Q573" s="529"/>
      <c r="R573" s="529"/>
      <c r="S573" s="529"/>
      <c r="T573" s="529"/>
      <c r="U573" s="529"/>
      <c r="V573" s="529"/>
      <c r="W573" s="529"/>
      <c r="X573" s="529"/>
      <c r="Y573" s="529"/>
    </row>
    <row r="574" ht="12.75" customHeight="1">
      <c r="A574" s="149"/>
      <c r="B574" s="149"/>
      <c r="C574" s="149"/>
      <c r="D574" s="149"/>
      <c r="E574" s="149"/>
      <c r="F574" s="149"/>
      <c r="G574" s="149"/>
      <c r="H574" s="149"/>
      <c r="I574" s="149"/>
      <c r="J574" s="149"/>
      <c r="K574" s="149"/>
      <c r="L574" s="149"/>
      <c r="M574" s="529"/>
      <c r="N574" s="529"/>
      <c r="O574" s="529"/>
      <c r="P574" s="529"/>
      <c r="Q574" s="529"/>
      <c r="R574" s="529"/>
      <c r="S574" s="529"/>
      <c r="T574" s="529"/>
      <c r="U574" s="529"/>
      <c r="V574" s="529"/>
      <c r="W574" s="529"/>
      <c r="X574" s="529"/>
      <c r="Y574" s="529"/>
    </row>
    <row r="575" ht="12.75" customHeight="1">
      <c r="A575" s="149"/>
      <c r="B575" s="149"/>
      <c r="C575" s="149"/>
      <c r="D575" s="149"/>
      <c r="E575" s="149"/>
      <c r="F575" s="149"/>
      <c r="G575" s="149"/>
      <c r="H575" s="149"/>
      <c r="I575" s="149"/>
      <c r="J575" s="149"/>
      <c r="K575" s="149"/>
      <c r="L575" s="149"/>
      <c r="M575" s="529"/>
      <c r="N575" s="529"/>
      <c r="O575" s="529"/>
      <c r="P575" s="529"/>
      <c r="Q575" s="529"/>
      <c r="R575" s="529"/>
      <c r="S575" s="529"/>
      <c r="T575" s="529"/>
      <c r="U575" s="529"/>
      <c r="V575" s="529"/>
      <c r="W575" s="529"/>
      <c r="X575" s="529"/>
      <c r="Y575" s="529"/>
    </row>
    <row r="576" ht="12.75" customHeight="1">
      <c r="A576" s="149"/>
      <c r="B576" s="149"/>
      <c r="C576" s="149"/>
      <c r="D576" s="149"/>
      <c r="E576" s="149"/>
      <c r="F576" s="149"/>
      <c r="G576" s="149"/>
      <c r="H576" s="149"/>
      <c r="I576" s="149"/>
      <c r="J576" s="149"/>
      <c r="K576" s="149"/>
      <c r="L576" s="149"/>
      <c r="M576" s="529"/>
      <c r="N576" s="529"/>
      <c r="O576" s="529"/>
      <c r="P576" s="529"/>
      <c r="Q576" s="529"/>
      <c r="R576" s="529"/>
      <c r="S576" s="529"/>
      <c r="T576" s="529"/>
      <c r="U576" s="529"/>
      <c r="V576" s="529"/>
      <c r="W576" s="529"/>
      <c r="X576" s="529"/>
      <c r="Y576" s="529"/>
    </row>
    <row r="577" ht="12.75" customHeight="1">
      <c r="A577" s="149"/>
      <c r="B577" s="149"/>
      <c r="C577" s="149"/>
      <c r="D577" s="149"/>
      <c r="E577" s="149"/>
      <c r="F577" s="149"/>
      <c r="G577" s="149"/>
      <c r="H577" s="149"/>
      <c r="I577" s="149"/>
      <c r="J577" s="149"/>
      <c r="K577" s="149"/>
      <c r="L577" s="149"/>
      <c r="M577" s="529"/>
      <c r="N577" s="529"/>
      <c r="O577" s="529"/>
      <c r="P577" s="529"/>
      <c r="Q577" s="529"/>
      <c r="R577" s="529"/>
      <c r="S577" s="529"/>
      <c r="T577" s="529"/>
      <c r="U577" s="529"/>
      <c r="V577" s="529"/>
      <c r="W577" s="529"/>
      <c r="X577" s="529"/>
      <c r="Y577" s="529"/>
    </row>
    <row r="578" ht="12.75" customHeight="1">
      <c r="A578" s="149"/>
      <c r="B578" s="149"/>
      <c r="C578" s="149"/>
      <c r="D578" s="149"/>
      <c r="E578" s="149"/>
      <c r="F578" s="149"/>
      <c r="G578" s="149"/>
      <c r="H578" s="149"/>
      <c r="I578" s="149"/>
      <c r="J578" s="149"/>
      <c r="K578" s="149"/>
      <c r="L578" s="149"/>
      <c r="M578" s="529"/>
      <c r="N578" s="529"/>
      <c r="O578" s="529"/>
      <c r="P578" s="529"/>
      <c r="Q578" s="529"/>
      <c r="R578" s="529"/>
      <c r="S578" s="529"/>
      <c r="T578" s="529"/>
      <c r="U578" s="529"/>
      <c r="V578" s="529"/>
      <c r="W578" s="529"/>
      <c r="X578" s="529"/>
      <c r="Y578" s="529"/>
    </row>
    <row r="579" ht="12.75" customHeight="1">
      <c r="A579" s="149"/>
      <c r="B579" s="149"/>
      <c r="C579" s="149"/>
      <c r="D579" s="149"/>
      <c r="E579" s="149"/>
      <c r="F579" s="149"/>
      <c r="G579" s="149"/>
      <c r="H579" s="149"/>
      <c r="I579" s="149"/>
      <c r="J579" s="149"/>
      <c r="K579" s="149"/>
      <c r="L579" s="149"/>
      <c r="M579" s="529"/>
      <c r="N579" s="529"/>
      <c r="O579" s="529"/>
      <c r="P579" s="529"/>
      <c r="Q579" s="529"/>
      <c r="R579" s="529"/>
      <c r="S579" s="529"/>
      <c r="T579" s="529"/>
      <c r="U579" s="529"/>
      <c r="V579" s="529"/>
      <c r="W579" s="529"/>
      <c r="X579" s="529"/>
      <c r="Y579" s="529"/>
    </row>
    <row r="580" ht="12.75" customHeight="1">
      <c r="A580" s="149"/>
      <c r="B580" s="149"/>
      <c r="C580" s="149"/>
      <c r="D580" s="149"/>
      <c r="E580" s="149"/>
      <c r="F580" s="149"/>
      <c r="G580" s="149"/>
      <c r="H580" s="149"/>
      <c r="I580" s="149"/>
      <c r="J580" s="149"/>
      <c r="K580" s="149"/>
      <c r="L580" s="149"/>
      <c r="M580" s="529"/>
      <c r="N580" s="529"/>
      <c r="O580" s="529"/>
      <c r="P580" s="529"/>
      <c r="Q580" s="529"/>
      <c r="R580" s="529"/>
      <c r="S580" s="529"/>
      <c r="T580" s="529"/>
      <c r="U580" s="529"/>
      <c r="V580" s="529"/>
      <c r="W580" s="529"/>
      <c r="X580" s="529"/>
      <c r="Y580" s="529"/>
    </row>
    <row r="581" ht="12.75" customHeight="1">
      <c r="A581" s="149"/>
      <c r="B581" s="149"/>
      <c r="C581" s="149"/>
      <c r="D581" s="149"/>
      <c r="E581" s="149"/>
      <c r="F581" s="149"/>
      <c r="G581" s="149"/>
      <c r="H581" s="149"/>
      <c r="I581" s="149"/>
      <c r="J581" s="149"/>
      <c r="K581" s="149"/>
      <c r="L581" s="149"/>
      <c r="M581" s="529"/>
      <c r="N581" s="529"/>
      <c r="O581" s="529"/>
      <c r="P581" s="529"/>
      <c r="Q581" s="529"/>
      <c r="R581" s="529"/>
      <c r="S581" s="529"/>
      <c r="T581" s="529"/>
      <c r="U581" s="529"/>
      <c r="V581" s="529"/>
      <c r="W581" s="529"/>
      <c r="X581" s="529"/>
      <c r="Y581" s="529"/>
    </row>
    <row r="582" ht="12.75" customHeight="1">
      <c r="A582" s="149"/>
      <c r="B582" s="149"/>
      <c r="C582" s="149"/>
      <c r="D582" s="149"/>
      <c r="E582" s="149"/>
      <c r="F582" s="149"/>
      <c r="G582" s="149"/>
      <c r="H582" s="149"/>
      <c r="I582" s="149"/>
      <c r="J582" s="149"/>
      <c r="K582" s="149"/>
      <c r="L582" s="149"/>
      <c r="M582" s="529"/>
      <c r="N582" s="529"/>
      <c r="O582" s="529"/>
      <c r="P582" s="529"/>
      <c r="Q582" s="529"/>
      <c r="R582" s="529"/>
      <c r="S582" s="529"/>
      <c r="T582" s="529"/>
      <c r="U582" s="529"/>
      <c r="V582" s="529"/>
      <c r="W582" s="529"/>
      <c r="X582" s="529"/>
      <c r="Y582" s="529"/>
    </row>
    <row r="583" ht="12.75" customHeight="1">
      <c r="A583" s="149"/>
      <c r="B583" s="149"/>
      <c r="C583" s="149"/>
      <c r="D583" s="149"/>
      <c r="E583" s="149"/>
      <c r="F583" s="149"/>
      <c r="G583" s="149"/>
      <c r="H583" s="149"/>
      <c r="I583" s="149"/>
      <c r="J583" s="149"/>
      <c r="K583" s="149"/>
      <c r="L583" s="149"/>
      <c r="M583" s="529"/>
      <c r="N583" s="529"/>
      <c r="O583" s="529"/>
      <c r="P583" s="529"/>
      <c r="Q583" s="529"/>
      <c r="R583" s="529"/>
      <c r="S583" s="529"/>
      <c r="T583" s="529"/>
      <c r="U583" s="529"/>
      <c r="V583" s="529"/>
      <c r="W583" s="529"/>
      <c r="X583" s="529"/>
      <c r="Y583" s="529"/>
    </row>
    <row r="584" ht="12.75" customHeight="1">
      <c r="A584" s="149"/>
      <c r="B584" s="149"/>
      <c r="C584" s="149"/>
      <c r="D584" s="149"/>
      <c r="E584" s="149"/>
      <c r="F584" s="149"/>
      <c r="G584" s="149"/>
      <c r="H584" s="149"/>
      <c r="I584" s="149"/>
      <c r="J584" s="149"/>
      <c r="K584" s="149"/>
      <c r="L584" s="149"/>
      <c r="M584" s="529"/>
      <c r="N584" s="529"/>
      <c r="O584" s="529"/>
      <c r="P584" s="529"/>
      <c r="Q584" s="529"/>
      <c r="R584" s="529"/>
      <c r="S584" s="529"/>
      <c r="T584" s="529"/>
      <c r="U584" s="529"/>
      <c r="V584" s="529"/>
      <c r="W584" s="529"/>
      <c r="X584" s="529"/>
      <c r="Y584" s="529"/>
    </row>
    <row r="585" ht="12.75" customHeight="1">
      <c r="A585" s="149"/>
      <c r="B585" s="149"/>
      <c r="C585" s="149"/>
      <c r="D585" s="149"/>
      <c r="E585" s="149"/>
      <c r="F585" s="149"/>
      <c r="G585" s="149"/>
      <c r="H585" s="149"/>
      <c r="I585" s="149"/>
      <c r="J585" s="149"/>
      <c r="K585" s="149"/>
      <c r="L585" s="149"/>
      <c r="M585" s="529"/>
      <c r="N585" s="529"/>
      <c r="O585" s="529"/>
      <c r="P585" s="529"/>
      <c r="Q585" s="529"/>
      <c r="R585" s="529"/>
      <c r="S585" s="529"/>
      <c r="T585" s="529"/>
      <c r="U585" s="529"/>
      <c r="V585" s="529"/>
      <c r="W585" s="529"/>
      <c r="X585" s="529"/>
      <c r="Y585" s="529"/>
    </row>
    <row r="586" ht="12.75" customHeight="1">
      <c r="A586" s="149"/>
      <c r="B586" s="149"/>
      <c r="C586" s="149"/>
      <c r="D586" s="149"/>
      <c r="E586" s="149"/>
      <c r="F586" s="149"/>
      <c r="G586" s="149"/>
      <c r="H586" s="149"/>
      <c r="I586" s="149"/>
      <c r="J586" s="149"/>
      <c r="K586" s="149"/>
      <c r="L586" s="149"/>
      <c r="M586" s="529"/>
      <c r="N586" s="529"/>
      <c r="O586" s="529"/>
      <c r="P586" s="529"/>
      <c r="Q586" s="529"/>
      <c r="R586" s="529"/>
      <c r="S586" s="529"/>
      <c r="T586" s="529"/>
      <c r="U586" s="529"/>
      <c r="V586" s="529"/>
      <c r="W586" s="529"/>
      <c r="X586" s="529"/>
      <c r="Y586" s="529"/>
    </row>
    <row r="587" ht="12.75" customHeight="1">
      <c r="A587" s="149"/>
      <c r="B587" s="149"/>
      <c r="C587" s="149"/>
      <c r="D587" s="149"/>
      <c r="E587" s="149"/>
      <c r="F587" s="149"/>
      <c r="G587" s="149"/>
      <c r="H587" s="149"/>
      <c r="I587" s="149"/>
      <c r="J587" s="149"/>
      <c r="K587" s="149"/>
      <c r="L587" s="149"/>
      <c r="M587" s="529"/>
      <c r="N587" s="529"/>
      <c r="O587" s="529"/>
      <c r="P587" s="529"/>
      <c r="Q587" s="529"/>
      <c r="R587" s="529"/>
      <c r="S587" s="529"/>
      <c r="T587" s="529"/>
      <c r="U587" s="529"/>
      <c r="V587" s="529"/>
      <c r="W587" s="529"/>
      <c r="X587" s="529"/>
      <c r="Y587" s="529"/>
    </row>
    <row r="588" ht="12.75" customHeight="1">
      <c r="A588" s="149"/>
      <c r="B588" s="149"/>
      <c r="C588" s="149"/>
      <c r="D588" s="149"/>
      <c r="E588" s="149"/>
      <c r="F588" s="149"/>
      <c r="G588" s="149"/>
      <c r="H588" s="149"/>
      <c r="I588" s="149"/>
      <c r="J588" s="149"/>
      <c r="K588" s="149"/>
      <c r="L588" s="149"/>
      <c r="M588" s="529"/>
      <c r="N588" s="529"/>
      <c r="O588" s="529"/>
      <c r="P588" s="529"/>
      <c r="Q588" s="529"/>
      <c r="R588" s="529"/>
      <c r="S588" s="529"/>
      <c r="T588" s="529"/>
      <c r="U588" s="529"/>
      <c r="V588" s="529"/>
      <c r="W588" s="529"/>
      <c r="X588" s="529"/>
      <c r="Y588" s="529"/>
    </row>
    <row r="589" ht="12.75" customHeight="1">
      <c r="A589" s="149"/>
      <c r="B589" s="149"/>
      <c r="C589" s="149"/>
      <c r="D589" s="149"/>
      <c r="E589" s="149"/>
      <c r="F589" s="149"/>
      <c r="G589" s="149"/>
      <c r="H589" s="149"/>
      <c r="I589" s="149"/>
      <c r="J589" s="149"/>
      <c r="K589" s="149"/>
      <c r="L589" s="149"/>
      <c r="M589" s="529"/>
      <c r="N589" s="529"/>
      <c r="O589" s="529"/>
      <c r="P589" s="529"/>
      <c r="Q589" s="529"/>
      <c r="R589" s="529"/>
      <c r="S589" s="529"/>
      <c r="T589" s="529"/>
      <c r="U589" s="529"/>
      <c r="V589" s="529"/>
      <c r="W589" s="529"/>
      <c r="X589" s="529"/>
      <c r="Y589" s="529"/>
    </row>
    <row r="590" ht="12.75" customHeight="1">
      <c r="A590" s="149"/>
      <c r="B590" s="149"/>
      <c r="C590" s="149"/>
      <c r="D590" s="149"/>
      <c r="E590" s="149"/>
      <c r="F590" s="149"/>
      <c r="G590" s="149"/>
      <c r="H590" s="149"/>
      <c r="I590" s="149"/>
      <c r="J590" s="149"/>
      <c r="K590" s="149"/>
      <c r="L590" s="149"/>
      <c r="M590" s="529"/>
      <c r="N590" s="529"/>
      <c r="O590" s="529"/>
      <c r="P590" s="529"/>
      <c r="Q590" s="529"/>
      <c r="R590" s="529"/>
      <c r="S590" s="529"/>
      <c r="T590" s="529"/>
      <c r="U590" s="529"/>
      <c r="V590" s="529"/>
      <c r="W590" s="529"/>
      <c r="X590" s="529"/>
      <c r="Y590" s="529"/>
    </row>
    <row r="591" ht="12.75" customHeight="1">
      <c r="A591" s="149"/>
      <c r="B591" s="149"/>
      <c r="C591" s="149"/>
      <c r="D591" s="149"/>
      <c r="E591" s="149"/>
      <c r="F591" s="149"/>
      <c r="G591" s="149"/>
      <c r="H591" s="149"/>
      <c r="I591" s="149"/>
      <c r="J591" s="149"/>
      <c r="K591" s="149"/>
      <c r="L591" s="149"/>
      <c r="M591" s="529"/>
      <c r="N591" s="529"/>
      <c r="O591" s="529"/>
      <c r="P591" s="529"/>
      <c r="Q591" s="529"/>
      <c r="R591" s="529"/>
      <c r="S591" s="529"/>
      <c r="T591" s="529"/>
      <c r="U591" s="529"/>
      <c r="V591" s="529"/>
      <c r="W591" s="529"/>
      <c r="X591" s="529"/>
      <c r="Y591" s="529"/>
    </row>
    <row r="592" ht="12.75" customHeight="1">
      <c r="A592" s="149"/>
      <c r="B592" s="149"/>
      <c r="C592" s="149"/>
      <c r="D592" s="149"/>
      <c r="E592" s="149"/>
      <c r="F592" s="149"/>
      <c r="G592" s="149"/>
      <c r="H592" s="149"/>
      <c r="I592" s="149"/>
      <c r="J592" s="149"/>
      <c r="K592" s="149"/>
      <c r="L592" s="149"/>
      <c r="M592" s="529"/>
      <c r="N592" s="529"/>
      <c r="O592" s="529"/>
      <c r="P592" s="529"/>
      <c r="Q592" s="529"/>
      <c r="R592" s="529"/>
      <c r="S592" s="529"/>
      <c r="T592" s="529"/>
      <c r="U592" s="529"/>
      <c r="V592" s="529"/>
      <c r="W592" s="529"/>
      <c r="X592" s="529"/>
      <c r="Y592" s="529"/>
    </row>
    <row r="593" ht="12.75" customHeight="1">
      <c r="A593" s="149"/>
      <c r="B593" s="149"/>
      <c r="C593" s="149"/>
      <c r="D593" s="149"/>
      <c r="E593" s="149"/>
      <c r="F593" s="149"/>
      <c r="G593" s="149"/>
      <c r="H593" s="149"/>
      <c r="I593" s="149"/>
      <c r="J593" s="149"/>
      <c r="K593" s="149"/>
      <c r="L593" s="149"/>
      <c r="M593" s="529"/>
      <c r="N593" s="529"/>
      <c r="O593" s="529"/>
      <c r="P593" s="529"/>
      <c r="Q593" s="529"/>
      <c r="R593" s="529"/>
      <c r="S593" s="529"/>
      <c r="T593" s="529"/>
      <c r="U593" s="529"/>
      <c r="V593" s="529"/>
      <c r="W593" s="529"/>
      <c r="X593" s="529"/>
      <c r="Y593" s="529"/>
    </row>
    <row r="594" ht="12.75" customHeight="1">
      <c r="A594" s="149"/>
      <c r="B594" s="149"/>
      <c r="C594" s="149"/>
      <c r="D594" s="149"/>
      <c r="E594" s="149"/>
      <c r="F594" s="149"/>
      <c r="G594" s="149"/>
      <c r="H594" s="149"/>
      <c r="I594" s="149"/>
      <c r="J594" s="149"/>
      <c r="K594" s="149"/>
      <c r="L594" s="149"/>
      <c r="M594" s="529"/>
      <c r="N594" s="529"/>
      <c r="O594" s="529"/>
      <c r="P594" s="529"/>
      <c r="Q594" s="529"/>
      <c r="R594" s="529"/>
      <c r="S594" s="529"/>
      <c r="T594" s="529"/>
      <c r="U594" s="529"/>
      <c r="V594" s="529"/>
      <c r="W594" s="529"/>
      <c r="X594" s="529"/>
      <c r="Y594" s="529"/>
    </row>
    <row r="595" ht="12.75" customHeight="1">
      <c r="A595" s="149"/>
      <c r="B595" s="149"/>
      <c r="C595" s="149"/>
      <c r="D595" s="149"/>
      <c r="E595" s="149"/>
      <c r="F595" s="149"/>
      <c r="G595" s="149"/>
      <c r="H595" s="149"/>
      <c r="I595" s="149"/>
      <c r="J595" s="149"/>
      <c r="K595" s="149"/>
      <c r="L595" s="149"/>
      <c r="M595" s="529"/>
      <c r="N595" s="529"/>
      <c r="O595" s="529"/>
      <c r="P595" s="529"/>
      <c r="Q595" s="529"/>
      <c r="R595" s="529"/>
      <c r="S595" s="529"/>
      <c r="T595" s="529"/>
      <c r="U595" s="529"/>
      <c r="V595" s="529"/>
      <c r="W595" s="529"/>
      <c r="X595" s="529"/>
      <c r="Y595" s="529"/>
    </row>
    <row r="596" ht="12.75" customHeight="1">
      <c r="A596" s="149"/>
      <c r="B596" s="149"/>
      <c r="C596" s="149"/>
      <c r="D596" s="149"/>
      <c r="E596" s="149"/>
      <c r="F596" s="149"/>
      <c r="G596" s="149"/>
      <c r="H596" s="149"/>
      <c r="I596" s="149"/>
      <c r="J596" s="149"/>
      <c r="K596" s="149"/>
      <c r="L596" s="149"/>
      <c r="M596" s="529"/>
      <c r="N596" s="529"/>
      <c r="O596" s="529"/>
      <c r="P596" s="529"/>
      <c r="Q596" s="529"/>
      <c r="R596" s="529"/>
      <c r="S596" s="529"/>
      <c r="T596" s="529"/>
      <c r="U596" s="529"/>
      <c r="V596" s="529"/>
      <c r="W596" s="529"/>
      <c r="X596" s="529"/>
      <c r="Y596" s="529"/>
    </row>
    <row r="597" ht="12.75" customHeight="1">
      <c r="A597" s="149"/>
      <c r="B597" s="149"/>
      <c r="C597" s="149"/>
      <c r="D597" s="149"/>
      <c r="E597" s="149"/>
      <c r="F597" s="149"/>
      <c r="G597" s="149"/>
      <c r="H597" s="149"/>
      <c r="I597" s="149"/>
      <c r="J597" s="149"/>
      <c r="K597" s="149"/>
      <c r="L597" s="149"/>
      <c r="M597" s="529"/>
      <c r="N597" s="529"/>
      <c r="O597" s="529"/>
      <c r="P597" s="529"/>
      <c r="Q597" s="529"/>
      <c r="R597" s="529"/>
      <c r="S597" s="529"/>
      <c r="T597" s="529"/>
      <c r="U597" s="529"/>
      <c r="V597" s="529"/>
      <c r="W597" s="529"/>
      <c r="X597" s="529"/>
      <c r="Y597" s="529"/>
    </row>
    <row r="598" ht="12.75" customHeight="1">
      <c r="A598" s="149"/>
      <c r="B598" s="149"/>
      <c r="C598" s="149"/>
      <c r="D598" s="149"/>
      <c r="E598" s="149"/>
      <c r="F598" s="149"/>
      <c r="G598" s="149"/>
      <c r="H598" s="149"/>
      <c r="I598" s="149"/>
      <c r="J598" s="149"/>
      <c r="K598" s="149"/>
      <c r="L598" s="149"/>
      <c r="M598" s="529"/>
      <c r="N598" s="529"/>
      <c r="O598" s="529"/>
      <c r="P598" s="529"/>
      <c r="Q598" s="529"/>
      <c r="R598" s="529"/>
      <c r="S598" s="529"/>
      <c r="T598" s="529"/>
      <c r="U598" s="529"/>
      <c r="V598" s="529"/>
      <c r="W598" s="529"/>
      <c r="X598" s="529"/>
      <c r="Y598" s="529"/>
    </row>
    <row r="599" ht="12.75" customHeight="1">
      <c r="A599" s="149"/>
      <c r="B599" s="149"/>
      <c r="C599" s="149"/>
      <c r="D599" s="149"/>
      <c r="E599" s="149"/>
      <c r="F599" s="149"/>
      <c r="G599" s="149"/>
      <c r="H599" s="149"/>
      <c r="I599" s="149"/>
      <c r="J599" s="149"/>
      <c r="K599" s="149"/>
      <c r="L599" s="149"/>
      <c r="M599" s="529"/>
      <c r="N599" s="529"/>
      <c r="O599" s="529"/>
      <c r="P599" s="529"/>
      <c r="Q599" s="529"/>
      <c r="R599" s="529"/>
      <c r="S599" s="529"/>
      <c r="T599" s="529"/>
      <c r="U599" s="529"/>
      <c r="V599" s="529"/>
      <c r="W599" s="529"/>
      <c r="X599" s="529"/>
      <c r="Y599" s="529"/>
    </row>
    <row r="600" ht="12.75" customHeight="1">
      <c r="A600" s="149"/>
      <c r="B600" s="149"/>
      <c r="C600" s="149"/>
      <c r="D600" s="149"/>
      <c r="E600" s="149"/>
      <c r="F600" s="149"/>
      <c r="G600" s="149"/>
      <c r="H600" s="149"/>
      <c r="I600" s="149"/>
      <c r="J600" s="149"/>
      <c r="K600" s="149"/>
      <c r="L600" s="149"/>
      <c r="M600" s="529"/>
      <c r="N600" s="529"/>
      <c r="O600" s="529"/>
      <c r="P600" s="529"/>
      <c r="Q600" s="529"/>
      <c r="R600" s="529"/>
      <c r="S600" s="529"/>
      <c r="T600" s="529"/>
      <c r="U600" s="529"/>
      <c r="V600" s="529"/>
      <c r="W600" s="529"/>
      <c r="X600" s="529"/>
      <c r="Y600" s="529"/>
    </row>
    <row r="601" ht="12.75" customHeight="1">
      <c r="A601" s="149"/>
      <c r="B601" s="149"/>
      <c r="C601" s="149"/>
      <c r="D601" s="149"/>
      <c r="E601" s="149"/>
      <c r="F601" s="149"/>
      <c r="G601" s="149"/>
      <c r="H601" s="149"/>
      <c r="I601" s="149"/>
      <c r="J601" s="149"/>
      <c r="K601" s="149"/>
      <c r="L601" s="149"/>
      <c r="M601" s="529"/>
      <c r="N601" s="529"/>
      <c r="O601" s="529"/>
      <c r="P601" s="529"/>
      <c r="Q601" s="529"/>
      <c r="R601" s="529"/>
      <c r="S601" s="529"/>
      <c r="T601" s="529"/>
      <c r="U601" s="529"/>
      <c r="V601" s="529"/>
      <c r="W601" s="529"/>
      <c r="X601" s="529"/>
      <c r="Y601" s="529"/>
    </row>
    <row r="602" ht="12.75" customHeight="1">
      <c r="A602" s="149"/>
      <c r="B602" s="149"/>
      <c r="C602" s="149"/>
      <c r="D602" s="149"/>
      <c r="E602" s="149"/>
      <c r="F602" s="149"/>
      <c r="G602" s="149"/>
      <c r="H602" s="149"/>
      <c r="I602" s="149"/>
      <c r="J602" s="149"/>
      <c r="K602" s="149"/>
      <c r="L602" s="149"/>
      <c r="M602" s="529"/>
      <c r="N602" s="529"/>
      <c r="O602" s="529"/>
      <c r="P602" s="529"/>
      <c r="Q602" s="529"/>
      <c r="R602" s="529"/>
      <c r="S602" s="529"/>
      <c r="T602" s="529"/>
      <c r="U602" s="529"/>
      <c r="V602" s="529"/>
      <c r="W602" s="529"/>
      <c r="X602" s="529"/>
      <c r="Y602" s="529"/>
    </row>
    <row r="603" ht="12.75" customHeight="1">
      <c r="A603" s="149"/>
      <c r="B603" s="149"/>
      <c r="C603" s="149"/>
      <c r="D603" s="149"/>
      <c r="E603" s="149"/>
      <c r="F603" s="149"/>
      <c r="G603" s="149"/>
      <c r="H603" s="149"/>
      <c r="I603" s="149"/>
      <c r="J603" s="149"/>
      <c r="K603" s="149"/>
      <c r="L603" s="149"/>
      <c r="M603" s="529"/>
      <c r="N603" s="529"/>
      <c r="O603" s="529"/>
      <c r="P603" s="529"/>
      <c r="Q603" s="529"/>
      <c r="R603" s="529"/>
      <c r="S603" s="529"/>
      <c r="T603" s="529"/>
      <c r="U603" s="529"/>
      <c r="V603" s="529"/>
      <c r="W603" s="529"/>
      <c r="X603" s="529"/>
      <c r="Y603" s="529"/>
    </row>
    <row r="604" ht="12.75" customHeight="1">
      <c r="A604" s="149"/>
      <c r="B604" s="149"/>
      <c r="C604" s="149"/>
      <c r="D604" s="149"/>
      <c r="E604" s="149"/>
      <c r="F604" s="149"/>
      <c r="G604" s="149"/>
      <c r="H604" s="149"/>
      <c r="I604" s="149"/>
      <c r="J604" s="149"/>
      <c r="K604" s="149"/>
      <c r="L604" s="149"/>
      <c r="M604" s="529"/>
      <c r="N604" s="529"/>
      <c r="O604" s="529"/>
      <c r="P604" s="529"/>
      <c r="Q604" s="529"/>
      <c r="R604" s="529"/>
      <c r="S604" s="529"/>
      <c r="T604" s="529"/>
      <c r="U604" s="529"/>
      <c r="V604" s="529"/>
      <c r="W604" s="529"/>
      <c r="X604" s="529"/>
      <c r="Y604" s="529"/>
    </row>
    <row r="605" ht="12.75" customHeight="1">
      <c r="A605" s="149"/>
      <c r="B605" s="149"/>
      <c r="C605" s="149"/>
      <c r="D605" s="149"/>
      <c r="E605" s="149"/>
      <c r="F605" s="149"/>
      <c r="G605" s="149"/>
      <c r="H605" s="149"/>
      <c r="I605" s="149"/>
      <c r="J605" s="149"/>
      <c r="K605" s="149"/>
      <c r="L605" s="149"/>
      <c r="M605" s="529"/>
      <c r="N605" s="529"/>
      <c r="O605" s="529"/>
      <c r="P605" s="529"/>
      <c r="Q605" s="529"/>
      <c r="R605" s="529"/>
      <c r="S605" s="529"/>
      <c r="T605" s="529"/>
      <c r="U605" s="529"/>
      <c r="V605" s="529"/>
      <c r="W605" s="529"/>
      <c r="X605" s="529"/>
      <c r="Y605" s="529"/>
    </row>
    <row r="606" ht="12.75" customHeight="1">
      <c r="A606" s="149"/>
      <c r="B606" s="149"/>
      <c r="C606" s="149"/>
      <c r="D606" s="149"/>
      <c r="E606" s="149"/>
      <c r="F606" s="149"/>
      <c r="G606" s="149"/>
      <c r="H606" s="149"/>
      <c r="I606" s="149"/>
      <c r="J606" s="149"/>
      <c r="K606" s="149"/>
      <c r="L606" s="149"/>
      <c r="M606" s="529"/>
      <c r="N606" s="529"/>
      <c r="O606" s="529"/>
      <c r="P606" s="529"/>
      <c r="Q606" s="529"/>
      <c r="R606" s="529"/>
      <c r="S606" s="529"/>
      <c r="T606" s="529"/>
      <c r="U606" s="529"/>
      <c r="V606" s="529"/>
      <c r="W606" s="529"/>
      <c r="X606" s="529"/>
      <c r="Y606" s="529"/>
    </row>
    <row r="607" ht="12.75" customHeight="1">
      <c r="A607" s="149"/>
      <c r="B607" s="149"/>
      <c r="C607" s="149"/>
      <c r="D607" s="149"/>
      <c r="E607" s="149"/>
      <c r="F607" s="149"/>
      <c r="G607" s="149"/>
      <c r="H607" s="149"/>
      <c r="I607" s="149"/>
      <c r="J607" s="149"/>
      <c r="K607" s="149"/>
      <c r="L607" s="149"/>
      <c r="M607" s="529"/>
      <c r="N607" s="529"/>
      <c r="O607" s="529"/>
      <c r="P607" s="529"/>
      <c r="Q607" s="529"/>
      <c r="R607" s="529"/>
      <c r="S607" s="529"/>
      <c r="T607" s="529"/>
      <c r="U607" s="529"/>
      <c r="V607" s="529"/>
      <c r="W607" s="529"/>
      <c r="X607" s="529"/>
      <c r="Y607" s="529"/>
    </row>
    <row r="608" ht="12.75" customHeight="1">
      <c r="A608" s="149"/>
      <c r="B608" s="149"/>
      <c r="C608" s="149"/>
      <c r="D608" s="149"/>
      <c r="E608" s="149"/>
      <c r="F608" s="149"/>
      <c r="G608" s="149"/>
      <c r="H608" s="149"/>
      <c r="I608" s="149"/>
      <c r="J608" s="149"/>
      <c r="K608" s="149"/>
      <c r="L608" s="149"/>
      <c r="M608" s="529"/>
      <c r="N608" s="529"/>
      <c r="O608" s="529"/>
      <c r="P608" s="529"/>
      <c r="Q608" s="529"/>
      <c r="R608" s="529"/>
      <c r="S608" s="529"/>
      <c r="T608" s="529"/>
      <c r="U608" s="529"/>
      <c r="V608" s="529"/>
      <c r="W608" s="529"/>
      <c r="X608" s="529"/>
      <c r="Y608" s="529"/>
    </row>
    <row r="609" ht="12.75" customHeight="1">
      <c r="A609" s="149"/>
      <c r="B609" s="149"/>
      <c r="C609" s="149"/>
      <c r="D609" s="149"/>
      <c r="E609" s="149"/>
      <c r="F609" s="149"/>
      <c r="G609" s="149"/>
      <c r="H609" s="149"/>
      <c r="I609" s="149"/>
      <c r="J609" s="149"/>
      <c r="K609" s="149"/>
      <c r="L609" s="149"/>
      <c r="M609" s="529"/>
      <c r="N609" s="529"/>
      <c r="O609" s="529"/>
      <c r="P609" s="529"/>
      <c r="Q609" s="529"/>
      <c r="R609" s="529"/>
      <c r="S609" s="529"/>
      <c r="T609" s="529"/>
      <c r="U609" s="529"/>
      <c r="V609" s="529"/>
      <c r="W609" s="529"/>
      <c r="X609" s="529"/>
      <c r="Y609" s="529"/>
    </row>
    <row r="610" ht="12.75" customHeight="1">
      <c r="A610" s="149"/>
      <c r="B610" s="149"/>
      <c r="C610" s="149"/>
      <c r="D610" s="149"/>
      <c r="E610" s="149"/>
      <c r="F610" s="149"/>
      <c r="G610" s="149"/>
      <c r="H610" s="149"/>
      <c r="I610" s="149"/>
      <c r="J610" s="149"/>
      <c r="K610" s="149"/>
      <c r="L610" s="149"/>
      <c r="M610" s="529"/>
      <c r="N610" s="529"/>
      <c r="O610" s="529"/>
      <c r="P610" s="529"/>
      <c r="Q610" s="529"/>
      <c r="R610" s="529"/>
      <c r="S610" s="529"/>
      <c r="T610" s="529"/>
      <c r="U610" s="529"/>
      <c r="V610" s="529"/>
      <c r="W610" s="529"/>
      <c r="X610" s="529"/>
      <c r="Y610" s="529"/>
    </row>
    <row r="611" ht="12.75" customHeight="1">
      <c r="A611" s="149"/>
      <c r="B611" s="149"/>
      <c r="C611" s="149"/>
      <c r="D611" s="149"/>
      <c r="E611" s="149"/>
      <c r="F611" s="149"/>
      <c r="G611" s="149"/>
      <c r="H611" s="149"/>
      <c r="I611" s="149"/>
      <c r="J611" s="149"/>
      <c r="K611" s="149"/>
      <c r="L611" s="149"/>
      <c r="M611" s="529"/>
      <c r="N611" s="529"/>
      <c r="O611" s="529"/>
      <c r="P611" s="529"/>
      <c r="Q611" s="529"/>
      <c r="R611" s="529"/>
      <c r="S611" s="529"/>
      <c r="T611" s="529"/>
      <c r="U611" s="529"/>
      <c r="V611" s="529"/>
      <c r="W611" s="529"/>
      <c r="X611" s="529"/>
      <c r="Y611" s="529"/>
    </row>
    <row r="612" ht="12.75" customHeight="1">
      <c r="A612" s="149"/>
      <c r="B612" s="149"/>
      <c r="C612" s="149"/>
      <c r="D612" s="149"/>
      <c r="E612" s="149"/>
      <c r="F612" s="149"/>
      <c r="G612" s="149"/>
      <c r="H612" s="149"/>
      <c r="I612" s="149"/>
      <c r="J612" s="149"/>
      <c r="K612" s="149"/>
      <c r="L612" s="149"/>
      <c r="M612" s="529"/>
      <c r="N612" s="529"/>
      <c r="O612" s="529"/>
      <c r="P612" s="529"/>
      <c r="Q612" s="529"/>
      <c r="R612" s="529"/>
      <c r="S612" s="529"/>
      <c r="T612" s="529"/>
      <c r="U612" s="529"/>
      <c r="V612" s="529"/>
      <c r="W612" s="529"/>
      <c r="X612" s="529"/>
      <c r="Y612" s="529"/>
    </row>
    <row r="613" ht="12.75" customHeight="1">
      <c r="A613" s="149"/>
      <c r="B613" s="149"/>
      <c r="C613" s="149"/>
      <c r="D613" s="149"/>
      <c r="E613" s="149"/>
      <c r="F613" s="149"/>
      <c r="G613" s="149"/>
      <c r="H613" s="149"/>
      <c r="I613" s="149"/>
      <c r="J613" s="149"/>
      <c r="K613" s="149"/>
      <c r="L613" s="149"/>
      <c r="M613" s="529"/>
      <c r="N613" s="529"/>
      <c r="O613" s="529"/>
      <c r="P613" s="529"/>
      <c r="Q613" s="529"/>
      <c r="R613" s="529"/>
      <c r="S613" s="529"/>
      <c r="T613" s="529"/>
      <c r="U613" s="529"/>
      <c r="V613" s="529"/>
      <c r="W613" s="529"/>
      <c r="X613" s="529"/>
      <c r="Y613" s="529"/>
    </row>
    <row r="614" ht="12.75" customHeight="1">
      <c r="A614" s="149"/>
      <c r="B614" s="149"/>
      <c r="C614" s="149"/>
      <c r="D614" s="149"/>
      <c r="E614" s="149"/>
      <c r="F614" s="149"/>
      <c r="G614" s="149"/>
      <c r="H614" s="149"/>
      <c r="I614" s="149"/>
      <c r="J614" s="149"/>
      <c r="K614" s="149"/>
      <c r="L614" s="149"/>
      <c r="M614" s="529"/>
      <c r="N614" s="529"/>
      <c r="O614" s="529"/>
      <c r="P614" s="529"/>
      <c r="Q614" s="529"/>
      <c r="R614" s="529"/>
      <c r="S614" s="529"/>
      <c r="T614" s="529"/>
      <c r="U614" s="529"/>
      <c r="V614" s="529"/>
      <c r="W614" s="529"/>
      <c r="X614" s="529"/>
      <c r="Y614" s="529"/>
    </row>
    <row r="615" ht="12.75" customHeight="1">
      <c r="A615" s="149"/>
      <c r="B615" s="149"/>
      <c r="C615" s="149"/>
      <c r="D615" s="149"/>
      <c r="E615" s="149"/>
      <c r="F615" s="149"/>
      <c r="G615" s="149"/>
      <c r="H615" s="149"/>
      <c r="I615" s="149"/>
      <c r="J615" s="149"/>
      <c r="K615" s="149"/>
      <c r="L615" s="149"/>
      <c r="M615" s="529"/>
      <c r="N615" s="529"/>
      <c r="O615" s="529"/>
      <c r="P615" s="529"/>
      <c r="Q615" s="529"/>
      <c r="R615" s="529"/>
      <c r="S615" s="529"/>
      <c r="T615" s="529"/>
      <c r="U615" s="529"/>
      <c r="V615" s="529"/>
      <c r="W615" s="529"/>
      <c r="X615" s="529"/>
      <c r="Y615" s="529"/>
    </row>
    <row r="616" ht="12.75" customHeight="1">
      <c r="A616" s="149"/>
      <c r="B616" s="149"/>
      <c r="C616" s="149"/>
      <c r="D616" s="149"/>
      <c r="E616" s="149"/>
      <c r="F616" s="149"/>
      <c r="G616" s="149"/>
      <c r="H616" s="149"/>
      <c r="I616" s="149"/>
      <c r="J616" s="149"/>
      <c r="K616" s="149"/>
      <c r="L616" s="149"/>
      <c r="M616" s="529"/>
      <c r="N616" s="529"/>
      <c r="O616" s="529"/>
      <c r="P616" s="529"/>
      <c r="Q616" s="529"/>
      <c r="R616" s="529"/>
      <c r="S616" s="529"/>
      <c r="T616" s="529"/>
      <c r="U616" s="529"/>
      <c r="V616" s="529"/>
      <c r="W616" s="529"/>
      <c r="X616" s="529"/>
      <c r="Y616" s="529"/>
    </row>
    <row r="617" ht="12.75" customHeight="1">
      <c r="A617" s="149"/>
      <c r="B617" s="149"/>
      <c r="C617" s="149"/>
      <c r="D617" s="149"/>
      <c r="E617" s="149"/>
      <c r="F617" s="149"/>
      <c r="G617" s="149"/>
      <c r="H617" s="149"/>
      <c r="I617" s="149"/>
      <c r="J617" s="149"/>
      <c r="K617" s="149"/>
      <c r="L617" s="149"/>
      <c r="M617" s="529"/>
      <c r="N617" s="529"/>
      <c r="O617" s="529"/>
      <c r="P617" s="529"/>
      <c r="Q617" s="529"/>
      <c r="R617" s="529"/>
      <c r="S617" s="529"/>
      <c r="T617" s="529"/>
      <c r="U617" s="529"/>
      <c r="V617" s="529"/>
      <c r="W617" s="529"/>
      <c r="X617" s="529"/>
      <c r="Y617" s="529"/>
    </row>
    <row r="618" ht="12.75" customHeight="1">
      <c r="A618" s="149"/>
      <c r="B618" s="149"/>
      <c r="C618" s="149"/>
      <c r="D618" s="149"/>
      <c r="E618" s="149"/>
      <c r="F618" s="149"/>
      <c r="G618" s="149"/>
      <c r="H618" s="149"/>
      <c r="I618" s="149"/>
      <c r="J618" s="149"/>
      <c r="K618" s="149"/>
      <c r="L618" s="149"/>
      <c r="M618" s="529"/>
      <c r="N618" s="529"/>
      <c r="O618" s="529"/>
      <c r="P618" s="529"/>
      <c r="Q618" s="529"/>
      <c r="R618" s="529"/>
      <c r="S618" s="529"/>
      <c r="T618" s="529"/>
      <c r="U618" s="529"/>
      <c r="V618" s="529"/>
      <c r="W618" s="529"/>
      <c r="X618" s="529"/>
      <c r="Y618" s="529"/>
    </row>
    <row r="619" ht="12.75" customHeight="1">
      <c r="A619" s="149"/>
      <c r="B619" s="149"/>
      <c r="C619" s="149"/>
      <c r="D619" s="149"/>
      <c r="E619" s="149"/>
      <c r="F619" s="149"/>
      <c r="G619" s="149"/>
      <c r="H619" s="149"/>
      <c r="I619" s="149"/>
      <c r="J619" s="149"/>
      <c r="K619" s="149"/>
      <c r="L619" s="149"/>
      <c r="M619" s="529"/>
      <c r="N619" s="529"/>
      <c r="O619" s="529"/>
      <c r="P619" s="529"/>
      <c r="Q619" s="529"/>
      <c r="R619" s="529"/>
      <c r="S619" s="529"/>
      <c r="T619" s="529"/>
      <c r="U619" s="529"/>
      <c r="V619" s="529"/>
      <c r="W619" s="529"/>
      <c r="X619" s="529"/>
      <c r="Y619" s="529"/>
    </row>
    <row r="620" ht="12.75" customHeight="1">
      <c r="A620" s="149"/>
      <c r="B620" s="149"/>
      <c r="C620" s="149"/>
      <c r="D620" s="149"/>
      <c r="E620" s="149"/>
      <c r="F620" s="149"/>
      <c r="G620" s="149"/>
      <c r="H620" s="149"/>
      <c r="I620" s="149"/>
      <c r="J620" s="149"/>
      <c r="K620" s="149"/>
      <c r="L620" s="149"/>
      <c r="M620" s="529"/>
      <c r="N620" s="529"/>
      <c r="O620" s="529"/>
      <c r="P620" s="529"/>
      <c r="Q620" s="529"/>
      <c r="R620" s="529"/>
      <c r="S620" s="529"/>
      <c r="T620" s="529"/>
      <c r="U620" s="529"/>
      <c r="V620" s="529"/>
      <c r="W620" s="529"/>
      <c r="X620" s="529"/>
      <c r="Y620" s="529"/>
    </row>
    <row r="621" ht="12.75" customHeight="1">
      <c r="A621" s="149"/>
      <c r="B621" s="149"/>
      <c r="C621" s="149"/>
      <c r="D621" s="149"/>
      <c r="E621" s="149"/>
      <c r="F621" s="149"/>
      <c r="G621" s="149"/>
      <c r="H621" s="149"/>
      <c r="I621" s="149"/>
      <c r="J621" s="149"/>
      <c r="K621" s="149"/>
      <c r="L621" s="149"/>
      <c r="M621" s="529"/>
      <c r="N621" s="529"/>
      <c r="O621" s="529"/>
      <c r="P621" s="529"/>
      <c r="Q621" s="529"/>
      <c r="R621" s="529"/>
      <c r="S621" s="529"/>
      <c r="T621" s="529"/>
      <c r="U621" s="529"/>
      <c r="V621" s="529"/>
      <c r="W621" s="529"/>
      <c r="X621" s="529"/>
      <c r="Y621" s="529"/>
    </row>
    <row r="622" ht="12.75" customHeight="1">
      <c r="A622" s="149"/>
      <c r="B622" s="149"/>
      <c r="C622" s="149"/>
      <c r="D622" s="149"/>
      <c r="E622" s="149"/>
      <c r="F622" s="149"/>
      <c r="G622" s="149"/>
      <c r="H622" s="149"/>
      <c r="I622" s="149"/>
      <c r="J622" s="149"/>
      <c r="K622" s="149"/>
      <c r="L622" s="149"/>
      <c r="M622" s="529"/>
      <c r="N622" s="529"/>
      <c r="O622" s="529"/>
      <c r="P622" s="529"/>
      <c r="Q622" s="529"/>
      <c r="R622" s="529"/>
      <c r="S622" s="529"/>
      <c r="T622" s="529"/>
      <c r="U622" s="529"/>
      <c r="V622" s="529"/>
      <c r="W622" s="529"/>
      <c r="X622" s="529"/>
      <c r="Y622" s="529"/>
    </row>
    <row r="623" ht="12.75" customHeight="1">
      <c r="A623" s="149"/>
      <c r="B623" s="149"/>
      <c r="C623" s="149"/>
      <c r="D623" s="149"/>
      <c r="E623" s="149"/>
      <c r="F623" s="149"/>
      <c r="G623" s="149"/>
      <c r="H623" s="149"/>
      <c r="I623" s="149"/>
      <c r="J623" s="149"/>
      <c r="K623" s="149"/>
      <c r="L623" s="149"/>
      <c r="M623" s="529"/>
      <c r="N623" s="529"/>
      <c r="O623" s="529"/>
      <c r="P623" s="529"/>
      <c r="Q623" s="529"/>
      <c r="R623" s="529"/>
      <c r="S623" s="529"/>
      <c r="T623" s="529"/>
      <c r="U623" s="529"/>
      <c r="V623" s="529"/>
      <c r="W623" s="529"/>
      <c r="X623" s="529"/>
      <c r="Y623" s="529"/>
    </row>
    <row r="624" ht="12.75" customHeight="1">
      <c r="A624" s="149"/>
      <c r="B624" s="149"/>
      <c r="C624" s="149"/>
      <c r="D624" s="149"/>
      <c r="E624" s="149"/>
      <c r="F624" s="149"/>
      <c r="G624" s="149"/>
      <c r="H624" s="149"/>
      <c r="I624" s="149"/>
      <c r="J624" s="149"/>
      <c r="K624" s="149"/>
      <c r="L624" s="149"/>
      <c r="M624" s="529"/>
      <c r="N624" s="529"/>
      <c r="O624" s="529"/>
      <c r="P624" s="529"/>
      <c r="Q624" s="529"/>
      <c r="R624" s="529"/>
      <c r="S624" s="529"/>
      <c r="T624" s="529"/>
      <c r="U624" s="529"/>
      <c r="V624" s="529"/>
      <c r="W624" s="529"/>
      <c r="X624" s="529"/>
      <c r="Y624" s="529"/>
    </row>
    <row r="625" ht="12.75" customHeight="1">
      <c r="A625" s="149"/>
      <c r="B625" s="149"/>
      <c r="C625" s="149"/>
      <c r="D625" s="149"/>
      <c r="E625" s="149"/>
      <c r="F625" s="149"/>
      <c r="G625" s="149"/>
      <c r="H625" s="149"/>
      <c r="I625" s="149"/>
      <c r="J625" s="149"/>
      <c r="K625" s="149"/>
      <c r="L625" s="149"/>
      <c r="M625" s="529"/>
      <c r="N625" s="529"/>
      <c r="O625" s="529"/>
      <c r="P625" s="529"/>
      <c r="Q625" s="529"/>
      <c r="R625" s="529"/>
      <c r="S625" s="529"/>
      <c r="T625" s="529"/>
      <c r="U625" s="529"/>
      <c r="V625" s="529"/>
      <c r="W625" s="529"/>
      <c r="X625" s="529"/>
      <c r="Y625" s="529"/>
    </row>
    <row r="626" ht="12.75" customHeight="1">
      <c r="A626" s="149"/>
      <c r="B626" s="149"/>
      <c r="C626" s="149"/>
      <c r="D626" s="149"/>
      <c r="E626" s="149"/>
      <c r="F626" s="149"/>
      <c r="G626" s="149"/>
      <c r="H626" s="149"/>
      <c r="I626" s="149"/>
      <c r="J626" s="149"/>
      <c r="K626" s="149"/>
      <c r="L626" s="149"/>
      <c r="M626" s="529"/>
      <c r="N626" s="529"/>
      <c r="O626" s="529"/>
      <c r="P626" s="529"/>
      <c r="Q626" s="529"/>
      <c r="R626" s="529"/>
      <c r="S626" s="529"/>
      <c r="T626" s="529"/>
      <c r="U626" s="529"/>
      <c r="V626" s="529"/>
      <c r="W626" s="529"/>
      <c r="X626" s="529"/>
      <c r="Y626" s="529"/>
    </row>
    <row r="627" ht="12.75" customHeight="1">
      <c r="A627" s="149"/>
      <c r="B627" s="149"/>
      <c r="C627" s="149"/>
      <c r="D627" s="149"/>
      <c r="E627" s="149"/>
      <c r="F627" s="149"/>
      <c r="G627" s="149"/>
      <c r="H627" s="149"/>
      <c r="I627" s="149"/>
      <c r="J627" s="149"/>
      <c r="K627" s="149"/>
      <c r="L627" s="149"/>
      <c r="M627" s="529"/>
      <c r="N627" s="529"/>
      <c r="O627" s="529"/>
      <c r="P627" s="529"/>
      <c r="Q627" s="529"/>
      <c r="R627" s="529"/>
      <c r="S627" s="529"/>
      <c r="T627" s="529"/>
      <c r="U627" s="529"/>
      <c r="V627" s="529"/>
      <c r="W627" s="529"/>
      <c r="X627" s="529"/>
      <c r="Y627" s="529"/>
    </row>
    <row r="628" ht="12.75" customHeight="1">
      <c r="A628" s="149"/>
      <c r="B628" s="149"/>
      <c r="C628" s="149"/>
      <c r="D628" s="149"/>
      <c r="E628" s="149"/>
      <c r="F628" s="149"/>
      <c r="G628" s="149"/>
      <c r="H628" s="149"/>
      <c r="I628" s="149"/>
      <c r="J628" s="149"/>
      <c r="K628" s="149"/>
      <c r="L628" s="149"/>
      <c r="M628" s="529"/>
      <c r="N628" s="529"/>
      <c r="O628" s="529"/>
      <c r="P628" s="529"/>
      <c r="Q628" s="529"/>
      <c r="R628" s="529"/>
      <c r="S628" s="529"/>
      <c r="T628" s="529"/>
      <c r="U628" s="529"/>
      <c r="V628" s="529"/>
      <c r="W628" s="529"/>
      <c r="X628" s="529"/>
      <c r="Y628" s="529"/>
    </row>
    <row r="629" ht="12.75" customHeight="1">
      <c r="A629" s="149"/>
      <c r="B629" s="149"/>
      <c r="C629" s="149"/>
      <c r="D629" s="149"/>
      <c r="E629" s="149"/>
      <c r="F629" s="149"/>
      <c r="G629" s="149"/>
      <c r="H629" s="149"/>
      <c r="I629" s="149"/>
      <c r="J629" s="149"/>
      <c r="K629" s="149"/>
      <c r="L629" s="149"/>
      <c r="M629" s="529"/>
      <c r="N629" s="529"/>
      <c r="O629" s="529"/>
      <c r="P629" s="529"/>
      <c r="Q629" s="529"/>
      <c r="R629" s="529"/>
      <c r="S629" s="529"/>
      <c r="T629" s="529"/>
      <c r="U629" s="529"/>
      <c r="V629" s="529"/>
      <c r="W629" s="529"/>
      <c r="X629" s="529"/>
      <c r="Y629" s="529"/>
    </row>
    <row r="630" ht="12.75" customHeight="1">
      <c r="A630" s="149"/>
      <c r="B630" s="149"/>
      <c r="C630" s="149"/>
      <c r="D630" s="149"/>
      <c r="E630" s="149"/>
      <c r="F630" s="149"/>
      <c r="G630" s="149"/>
      <c r="H630" s="149"/>
      <c r="I630" s="149"/>
      <c r="J630" s="149"/>
      <c r="K630" s="149"/>
      <c r="L630" s="149"/>
      <c r="M630" s="529"/>
      <c r="N630" s="529"/>
      <c r="O630" s="529"/>
      <c r="P630" s="529"/>
      <c r="Q630" s="529"/>
      <c r="R630" s="529"/>
      <c r="S630" s="529"/>
      <c r="T630" s="529"/>
      <c r="U630" s="529"/>
      <c r="V630" s="529"/>
      <c r="W630" s="529"/>
      <c r="X630" s="529"/>
      <c r="Y630" s="529"/>
    </row>
    <row r="631" ht="12.75" customHeight="1">
      <c r="A631" s="149"/>
      <c r="B631" s="149"/>
      <c r="C631" s="149"/>
      <c r="D631" s="149"/>
      <c r="E631" s="149"/>
      <c r="F631" s="149"/>
      <c r="G631" s="149"/>
      <c r="H631" s="149"/>
      <c r="I631" s="149"/>
      <c r="J631" s="149"/>
      <c r="K631" s="149"/>
      <c r="L631" s="149"/>
      <c r="M631" s="529"/>
      <c r="N631" s="529"/>
      <c r="O631" s="529"/>
      <c r="P631" s="529"/>
      <c r="Q631" s="529"/>
      <c r="R631" s="529"/>
      <c r="S631" s="529"/>
      <c r="T631" s="529"/>
      <c r="U631" s="529"/>
      <c r="V631" s="529"/>
      <c r="W631" s="529"/>
      <c r="X631" s="529"/>
      <c r="Y631" s="529"/>
    </row>
    <row r="632" ht="12.75" customHeight="1">
      <c r="A632" s="149"/>
      <c r="B632" s="149"/>
      <c r="C632" s="149"/>
      <c r="D632" s="149"/>
      <c r="E632" s="149"/>
      <c r="F632" s="149"/>
      <c r="G632" s="149"/>
      <c r="H632" s="149"/>
      <c r="I632" s="149"/>
      <c r="J632" s="149"/>
      <c r="K632" s="149"/>
      <c r="L632" s="149"/>
      <c r="M632" s="529"/>
      <c r="N632" s="529"/>
      <c r="O632" s="529"/>
      <c r="P632" s="529"/>
      <c r="Q632" s="529"/>
      <c r="R632" s="529"/>
      <c r="S632" s="529"/>
      <c r="T632" s="529"/>
      <c r="U632" s="529"/>
      <c r="V632" s="529"/>
      <c r="W632" s="529"/>
      <c r="X632" s="529"/>
      <c r="Y632" s="529"/>
    </row>
    <row r="633" ht="12.75" customHeight="1">
      <c r="A633" s="149"/>
      <c r="B633" s="149"/>
      <c r="C633" s="149"/>
      <c r="D633" s="149"/>
      <c r="E633" s="149"/>
      <c r="F633" s="149"/>
      <c r="G633" s="149"/>
      <c r="H633" s="149"/>
      <c r="I633" s="149"/>
      <c r="J633" s="149"/>
      <c r="K633" s="149"/>
      <c r="L633" s="149"/>
      <c r="M633" s="529"/>
      <c r="N633" s="529"/>
      <c r="O633" s="529"/>
      <c r="P633" s="529"/>
      <c r="Q633" s="529"/>
      <c r="R633" s="529"/>
      <c r="S633" s="529"/>
      <c r="T633" s="529"/>
      <c r="U633" s="529"/>
      <c r="V633" s="529"/>
      <c r="W633" s="529"/>
      <c r="X633" s="529"/>
      <c r="Y633" s="529"/>
    </row>
    <row r="634" ht="12.75" customHeight="1">
      <c r="A634" s="149"/>
      <c r="B634" s="149"/>
      <c r="C634" s="149"/>
      <c r="D634" s="149"/>
      <c r="E634" s="149"/>
      <c r="F634" s="149"/>
      <c r="G634" s="149"/>
      <c r="H634" s="149"/>
      <c r="I634" s="149"/>
      <c r="J634" s="149"/>
      <c r="K634" s="149"/>
      <c r="L634" s="149"/>
      <c r="M634" s="529"/>
      <c r="N634" s="529"/>
      <c r="O634" s="529"/>
      <c r="P634" s="529"/>
      <c r="Q634" s="529"/>
      <c r="R634" s="529"/>
      <c r="S634" s="529"/>
      <c r="T634" s="529"/>
      <c r="U634" s="529"/>
      <c r="V634" s="529"/>
      <c r="W634" s="529"/>
      <c r="X634" s="529"/>
      <c r="Y634" s="529"/>
    </row>
    <row r="635" ht="12.75" customHeight="1">
      <c r="A635" s="149"/>
      <c r="B635" s="149"/>
      <c r="C635" s="149"/>
      <c r="D635" s="149"/>
      <c r="E635" s="149"/>
      <c r="F635" s="149"/>
      <c r="G635" s="149"/>
      <c r="H635" s="149"/>
      <c r="I635" s="149"/>
      <c r="J635" s="149"/>
      <c r="K635" s="149"/>
      <c r="L635" s="149"/>
      <c r="M635" s="529"/>
      <c r="N635" s="529"/>
      <c r="O635" s="529"/>
      <c r="P635" s="529"/>
      <c r="Q635" s="529"/>
      <c r="R635" s="529"/>
      <c r="S635" s="529"/>
      <c r="T635" s="529"/>
      <c r="U635" s="529"/>
      <c r="V635" s="529"/>
      <c r="W635" s="529"/>
      <c r="X635" s="529"/>
      <c r="Y635" s="529"/>
    </row>
    <row r="636" ht="12.75" customHeight="1">
      <c r="A636" s="149"/>
      <c r="B636" s="149"/>
      <c r="C636" s="149"/>
      <c r="D636" s="149"/>
      <c r="E636" s="149"/>
      <c r="F636" s="149"/>
      <c r="G636" s="149"/>
      <c r="H636" s="149"/>
      <c r="I636" s="149"/>
      <c r="J636" s="149"/>
      <c r="K636" s="149"/>
      <c r="L636" s="149"/>
      <c r="M636" s="529"/>
      <c r="N636" s="529"/>
      <c r="O636" s="529"/>
      <c r="P636" s="529"/>
      <c r="Q636" s="529"/>
      <c r="R636" s="529"/>
      <c r="S636" s="529"/>
      <c r="T636" s="529"/>
      <c r="U636" s="529"/>
      <c r="V636" s="529"/>
      <c r="W636" s="529"/>
      <c r="X636" s="529"/>
      <c r="Y636" s="529"/>
    </row>
    <row r="637" ht="12.75" customHeight="1">
      <c r="A637" s="149"/>
      <c r="B637" s="149"/>
      <c r="C637" s="149"/>
      <c r="D637" s="149"/>
      <c r="E637" s="149"/>
      <c r="F637" s="149"/>
      <c r="G637" s="149"/>
      <c r="H637" s="149"/>
      <c r="I637" s="149"/>
      <c r="J637" s="149"/>
      <c r="K637" s="149"/>
      <c r="L637" s="149"/>
      <c r="M637" s="529"/>
      <c r="N637" s="529"/>
      <c r="O637" s="529"/>
      <c r="P637" s="529"/>
      <c r="Q637" s="529"/>
      <c r="R637" s="529"/>
      <c r="S637" s="529"/>
      <c r="T637" s="529"/>
      <c r="U637" s="529"/>
      <c r="V637" s="529"/>
      <c r="W637" s="529"/>
      <c r="X637" s="529"/>
      <c r="Y637" s="529"/>
    </row>
    <row r="638" ht="12.75" customHeight="1">
      <c r="A638" s="149"/>
      <c r="B638" s="149"/>
      <c r="C638" s="149"/>
      <c r="D638" s="149"/>
      <c r="E638" s="149"/>
      <c r="F638" s="149"/>
      <c r="G638" s="149"/>
      <c r="H638" s="149"/>
      <c r="I638" s="149"/>
      <c r="J638" s="149"/>
      <c r="K638" s="149"/>
      <c r="L638" s="149"/>
      <c r="M638" s="529"/>
      <c r="N638" s="529"/>
      <c r="O638" s="529"/>
      <c r="P638" s="529"/>
      <c r="Q638" s="529"/>
      <c r="R638" s="529"/>
      <c r="S638" s="529"/>
      <c r="T638" s="529"/>
      <c r="U638" s="529"/>
      <c r="V638" s="529"/>
      <c r="W638" s="529"/>
      <c r="X638" s="529"/>
      <c r="Y638" s="529"/>
    </row>
    <row r="639" ht="12.75" customHeight="1">
      <c r="A639" s="149"/>
      <c r="B639" s="149"/>
      <c r="C639" s="149"/>
      <c r="D639" s="149"/>
      <c r="E639" s="149"/>
      <c r="F639" s="149"/>
      <c r="G639" s="149"/>
      <c r="H639" s="149"/>
      <c r="I639" s="149"/>
      <c r="J639" s="149"/>
      <c r="K639" s="149"/>
      <c r="L639" s="149"/>
      <c r="M639" s="529"/>
      <c r="N639" s="529"/>
      <c r="O639" s="529"/>
      <c r="P639" s="529"/>
      <c r="Q639" s="529"/>
      <c r="R639" s="529"/>
      <c r="S639" s="529"/>
      <c r="T639" s="529"/>
      <c r="U639" s="529"/>
      <c r="V639" s="529"/>
      <c r="W639" s="529"/>
      <c r="X639" s="529"/>
      <c r="Y639" s="529"/>
    </row>
    <row r="640" ht="12.75" customHeight="1">
      <c r="A640" s="149"/>
      <c r="B640" s="149"/>
      <c r="C640" s="149"/>
      <c r="D640" s="149"/>
      <c r="E640" s="149"/>
      <c r="F640" s="149"/>
      <c r="G640" s="149"/>
      <c r="H640" s="149"/>
      <c r="I640" s="149"/>
      <c r="J640" s="149"/>
      <c r="K640" s="149"/>
      <c r="L640" s="149"/>
      <c r="M640" s="529"/>
      <c r="N640" s="529"/>
      <c r="O640" s="529"/>
      <c r="P640" s="529"/>
      <c r="Q640" s="529"/>
      <c r="R640" s="529"/>
      <c r="S640" s="529"/>
      <c r="T640" s="529"/>
      <c r="U640" s="529"/>
      <c r="V640" s="529"/>
      <c r="W640" s="529"/>
      <c r="X640" s="529"/>
      <c r="Y640" s="529"/>
    </row>
    <row r="641" ht="12.75" customHeight="1">
      <c r="A641" s="149"/>
      <c r="B641" s="149"/>
      <c r="C641" s="149"/>
      <c r="D641" s="149"/>
      <c r="E641" s="149"/>
      <c r="F641" s="149"/>
      <c r="G641" s="149"/>
      <c r="H641" s="149"/>
      <c r="I641" s="149"/>
      <c r="J641" s="149"/>
      <c r="K641" s="149"/>
      <c r="L641" s="149"/>
      <c r="M641" s="529"/>
      <c r="N641" s="529"/>
      <c r="O641" s="529"/>
      <c r="P641" s="529"/>
      <c r="Q641" s="529"/>
      <c r="R641" s="529"/>
      <c r="S641" s="529"/>
      <c r="T641" s="529"/>
      <c r="U641" s="529"/>
      <c r="V641" s="529"/>
      <c r="W641" s="529"/>
      <c r="X641" s="529"/>
      <c r="Y641" s="529"/>
    </row>
    <row r="642" ht="12.75" customHeight="1">
      <c r="A642" s="149"/>
      <c r="B642" s="149"/>
      <c r="C642" s="149"/>
      <c r="D642" s="149"/>
      <c r="E642" s="149"/>
      <c r="F642" s="149"/>
      <c r="G642" s="149"/>
      <c r="H642" s="149"/>
      <c r="I642" s="149"/>
      <c r="J642" s="149"/>
      <c r="K642" s="149"/>
      <c r="L642" s="149"/>
      <c r="M642" s="529"/>
      <c r="N642" s="529"/>
      <c r="O642" s="529"/>
      <c r="P642" s="529"/>
      <c r="Q642" s="529"/>
      <c r="R642" s="529"/>
      <c r="S642" s="529"/>
      <c r="T642" s="529"/>
      <c r="U642" s="529"/>
      <c r="V642" s="529"/>
      <c r="W642" s="529"/>
      <c r="X642" s="529"/>
      <c r="Y642" s="529"/>
    </row>
    <row r="643" ht="12.75" customHeight="1">
      <c r="A643" s="149"/>
      <c r="B643" s="149"/>
      <c r="C643" s="149"/>
      <c r="D643" s="149"/>
      <c r="E643" s="149"/>
      <c r="F643" s="149"/>
      <c r="G643" s="149"/>
      <c r="H643" s="149"/>
      <c r="I643" s="149"/>
      <c r="J643" s="149"/>
      <c r="K643" s="149"/>
      <c r="L643" s="149"/>
      <c r="M643" s="529"/>
      <c r="N643" s="529"/>
      <c r="O643" s="529"/>
      <c r="P643" s="529"/>
      <c r="Q643" s="529"/>
      <c r="R643" s="529"/>
      <c r="S643" s="529"/>
      <c r="T643" s="529"/>
      <c r="U643" s="529"/>
      <c r="V643" s="529"/>
      <c r="W643" s="529"/>
      <c r="X643" s="529"/>
      <c r="Y643" s="529"/>
    </row>
    <row r="644" ht="12.75" customHeight="1">
      <c r="A644" s="149"/>
      <c r="B644" s="149"/>
      <c r="C644" s="149"/>
      <c r="D644" s="149"/>
      <c r="E644" s="149"/>
      <c r="F644" s="149"/>
      <c r="G644" s="149"/>
      <c r="H644" s="149"/>
      <c r="I644" s="149"/>
      <c r="J644" s="149"/>
      <c r="K644" s="149"/>
      <c r="L644" s="149"/>
      <c r="M644" s="529"/>
      <c r="N644" s="529"/>
      <c r="O644" s="529"/>
      <c r="P644" s="529"/>
      <c r="Q644" s="529"/>
      <c r="R644" s="529"/>
      <c r="S644" s="529"/>
      <c r="T644" s="529"/>
      <c r="U644" s="529"/>
      <c r="V644" s="529"/>
      <c r="W644" s="529"/>
      <c r="X644" s="529"/>
      <c r="Y644" s="529"/>
    </row>
    <row r="645" ht="12.75" customHeight="1">
      <c r="A645" s="149"/>
      <c r="B645" s="149"/>
      <c r="C645" s="149"/>
      <c r="D645" s="149"/>
      <c r="E645" s="149"/>
      <c r="F645" s="149"/>
      <c r="G645" s="149"/>
      <c r="H645" s="149"/>
      <c r="I645" s="149"/>
      <c r="J645" s="149"/>
      <c r="K645" s="149"/>
      <c r="L645" s="149"/>
      <c r="M645" s="529"/>
      <c r="N645" s="529"/>
      <c r="O645" s="529"/>
      <c r="P645" s="529"/>
      <c r="Q645" s="529"/>
      <c r="R645" s="529"/>
      <c r="S645" s="529"/>
      <c r="T645" s="529"/>
      <c r="U645" s="529"/>
      <c r="V645" s="529"/>
      <c r="W645" s="529"/>
      <c r="X645" s="529"/>
      <c r="Y645" s="529"/>
    </row>
    <row r="646" ht="12.75" customHeight="1">
      <c r="A646" s="149"/>
      <c r="B646" s="149"/>
      <c r="C646" s="149"/>
      <c r="D646" s="149"/>
      <c r="E646" s="149"/>
      <c r="F646" s="149"/>
      <c r="G646" s="149"/>
      <c r="H646" s="149"/>
      <c r="I646" s="149"/>
      <c r="J646" s="149"/>
      <c r="K646" s="149"/>
      <c r="L646" s="149"/>
      <c r="M646" s="529"/>
      <c r="N646" s="529"/>
      <c r="O646" s="529"/>
      <c r="P646" s="529"/>
      <c r="Q646" s="529"/>
      <c r="R646" s="529"/>
      <c r="S646" s="529"/>
      <c r="T646" s="529"/>
      <c r="U646" s="529"/>
      <c r="V646" s="529"/>
      <c r="W646" s="529"/>
      <c r="X646" s="529"/>
      <c r="Y646" s="529"/>
    </row>
    <row r="647" ht="12.75" customHeight="1">
      <c r="A647" s="149"/>
      <c r="B647" s="149"/>
      <c r="C647" s="149"/>
      <c r="D647" s="149"/>
      <c r="E647" s="149"/>
      <c r="F647" s="149"/>
      <c r="G647" s="149"/>
      <c r="H647" s="149"/>
      <c r="I647" s="149"/>
      <c r="J647" s="149"/>
      <c r="K647" s="149"/>
      <c r="L647" s="149"/>
      <c r="M647" s="529"/>
      <c r="N647" s="529"/>
      <c r="O647" s="529"/>
      <c r="P647" s="529"/>
      <c r="Q647" s="529"/>
      <c r="R647" s="529"/>
      <c r="S647" s="529"/>
      <c r="T647" s="529"/>
      <c r="U647" s="529"/>
      <c r="V647" s="529"/>
      <c r="W647" s="529"/>
      <c r="X647" s="529"/>
      <c r="Y647" s="529"/>
    </row>
    <row r="648" ht="12.75" customHeight="1">
      <c r="A648" s="149"/>
      <c r="B648" s="149"/>
      <c r="C648" s="149"/>
      <c r="D648" s="149"/>
      <c r="E648" s="149"/>
      <c r="F648" s="149"/>
      <c r="G648" s="149"/>
      <c r="H648" s="149"/>
      <c r="I648" s="149"/>
      <c r="J648" s="149"/>
      <c r="K648" s="149"/>
      <c r="L648" s="149"/>
      <c r="M648" s="529"/>
      <c r="N648" s="529"/>
      <c r="O648" s="529"/>
      <c r="P648" s="529"/>
      <c r="Q648" s="529"/>
      <c r="R648" s="529"/>
      <c r="S648" s="529"/>
      <c r="T648" s="529"/>
      <c r="U648" s="529"/>
      <c r="V648" s="529"/>
      <c r="W648" s="529"/>
      <c r="X648" s="529"/>
      <c r="Y648" s="529"/>
    </row>
    <row r="649" ht="12.75" customHeight="1">
      <c r="A649" s="149"/>
      <c r="B649" s="149"/>
      <c r="C649" s="149"/>
      <c r="D649" s="149"/>
      <c r="E649" s="149"/>
      <c r="F649" s="149"/>
      <c r="G649" s="149"/>
      <c r="H649" s="149"/>
      <c r="I649" s="149"/>
      <c r="J649" s="149"/>
      <c r="K649" s="149"/>
      <c r="L649" s="149"/>
      <c r="M649" s="529"/>
      <c r="N649" s="529"/>
      <c r="O649" s="529"/>
      <c r="P649" s="529"/>
      <c r="Q649" s="529"/>
      <c r="R649" s="529"/>
      <c r="S649" s="529"/>
      <c r="T649" s="529"/>
      <c r="U649" s="529"/>
      <c r="V649" s="529"/>
      <c r="W649" s="529"/>
      <c r="X649" s="529"/>
      <c r="Y649" s="529"/>
    </row>
    <row r="650" ht="12.75" customHeight="1">
      <c r="A650" s="149"/>
      <c r="B650" s="149"/>
      <c r="C650" s="149"/>
      <c r="D650" s="149"/>
      <c r="E650" s="149"/>
      <c r="F650" s="149"/>
      <c r="G650" s="149"/>
      <c r="H650" s="149"/>
      <c r="I650" s="149"/>
      <c r="J650" s="149"/>
      <c r="K650" s="149"/>
      <c r="L650" s="149"/>
      <c r="M650" s="529"/>
      <c r="N650" s="529"/>
      <c r="O650" s="529"/>
      <c r="P650" s="529"/>
      <c r="Q650" s="529"/>
      <c r="R650" s="529"/>
      <c r="S650" s="529"/>
      <c r="T650" s="529"/>
      <c r="U650" s="529"/>
      <c r="V650" s="529"/>
      <c r="W650" s="529"/>
      <c r="X650" s="529"/>
      <c r="Y650" s="529"/>
    </row>
    <row r="651" ht="12.75" customHeight="1">
      <c r="A651" s="149"/>
      <c r="B651" s="149"/>
      <c r="C651" s="149"/>
      <c r="D651" s="149"/>
      <c r="E651" s="149"/>
      <c r="F651" s="149"/>
      <c r="G651" s="149"/>
      <c r="H651" s="149"/>
      <c r="I651" s="149"/>
      <c r="J651" s="149"/>
      <c r="K651" s="149"/>
      <c r="L651" s="149"/>
      <c r="M651" s="529"/>
      <c r="N651" s="529"/>
      <c r="O651" s="529"/>
      <c r="P651" s="529"/>
      <c r="Q651" s="529"/>
      <c r="R651" s="529"/>
      <c r="S651" s="529"/>
      <c r="T651" s="529"/>
      <c r="U651" s="529"/>
      <c r="V651" s="529"/>
      <c r="W651" s="529"/>
      <c r="X651" s="529"/>
      <c r="Y651" s="529"/>
    </row>
    <row r="652" ht="12.75" customHeight="1">
      <c r="A652" s="149"/>
      <c r="B652" s="149"/>
      <c r="C652" s="149"/>
      <c r="D652" s="149"/>
      <c r="E652" s="149"/>
      <c r="F652" s="149"/>
      <c r="G652" s="149"/>
      <c r="H652" s="149"/>
      <c r="I652" s="149"/>
      <c r="J652" s="149"/>
      <c r="K652" s="149"/>
      <c r="L652" s="149"/>
      <c r="M652" s="529"/>
      <c r="N652" s="529"/>
      <c r="O652" s="529"/>
      <c r="P652" s="529"/>
      <c r="Q652" s="529"/>
      <c r="R652" s="529"/>
      <c r="S652" s="529"/>
      <c r="T652" s="529"/>
      <c r="U652" s="529"/>
      <c r="V652" s="529"/>
      <c r="W652" s="529"/>
      <c r="X652" s="529"/>
      <c r="Y652" s="529"/>
    </row>
    <row r="653" ht="12.75" customHeight="1">
      <c r="A653" s="149"/>
      <c r="B653" s="149"/>
      <c r="C653" s="149"/>
      <c r="D653" s="149"/>
      <c r="E653" s="149"/>
      <c r="F653" s="149"/>
      <c r="G653" s="149"/>
      <c r="H653" s="149"/>
      <c r="I653" s="149"/>
      <c r="J653" s="149"/>
      <c r="K653" s="149"/>
      <c r="L653" s="149"/>
      <c r="M653" s="529"/>
      <c r="N653" s="529"/>
      <c r="O653" s="529"/>
      <c r="P653" s="529"/>
      <c r="Q653" s="529"/>
      <c r="R653" s="529"/>
      <c r="S653" s="529"/>
      <c r="T653" s="529"/>
      <c r="U653" s="529"/>
      <c r="V653" s="529"/>
      <c r="W653" s="529"/>
      <c r="X653" s="529"/>
      <c r="Y653" s="529"/>
    </row>
    <row r="654" ht="12.75" customHeight="1">
      <c r="A654" s="149"/>
      <c r="B654" s="149"/>
      <c r="C654" s="149"/>
      <c r="D654" s="149"/>
      <c r="E654" s="149"/>
      <c r="F654" s="149"/>
      <c r="G654" s="149"/>
      <c r="H654" s="149"/>
      <c r="I654" s="149"/>
      <c r="J654" s="149"/>
      <c r="K654" s="149"/>
      <c r="L654" s="149"/>
      <c r="M654" s="529"/>
      <c r="N654" s="529"/>
      <c r="O654" s="529"/>
      <c r="P654" s="529"/>
      <c r="Q654" s="529"/>
      <c r="R654" s="529"/>
      <c r="S654" s="529"/>
      <c r="T654" s="529"/>
      <c r="U654" s="529"/>
      <c r="V654" s="529"/>
      <c r="W654" s="529"/>
      <c r="X654" s="529"/>
      <c r="Y654" s="529"/>
    </row>
    <row r="655" ht="12.75" customHeight="1">
      <c r="A655" s="149"/>
      <c r="B655" s="149"/>
      <c r="C655" s="149"/>
      <c r="D655" s="149"/>
      <c r="E655" s="149"/>
      <c r="F655" s="149"/>
      <c r="G655" s="149"/>
      <c r="H655" s="149"/>
      <c r="I655" s="149"/>
      <c r="J655" s="149"/>
      <c r="K655" s="149"/>
      <c r="L655" s="149"/>
      <c r="M655" s="529"/>
      <c r="N655" s="529"/>
      <c r="O655" s="529"/>
      <c r="P655" s="529"/>
      <c r="Q655" s="529"/>
      <c r="R655" s="529"/>
      <c r="S655" s="529"/>
      <c r="T655" s="529"/>
      <c r="U655" s="529"/>
      <c r="V655" s="529"/>
      <c r="W655" s="529"/>
      <c r="X655" s="529"/>
      <c r="Y655" s="529"/>
    </row>
    <row r="656" ht="12.75" customHeight="1">
      <c r="A656" s="149"/>
      <c r="B656" s="149"/>
      <c r="C656" s="149"/>
      <c r="D656" s="149"/>
      <c r="E656" s="149"/>
      <c r="F656" s="149"/>
      <c r="G656" s="149"/>
      <c r="H656" s="149"/>
      <c r="I656" s="149"/>
      <c r="J656" s="149"/>
      <c r="K656" s="149"/>
      <c r="L656" s="149"/>
      <c r="M656" s="529"/>
      <c r="N656" s="529"/>
      <c r="O656" s="529"/>
      <c r="P656" s="529"/>
      <c r="Q656" s="529"/>
      <c r="R656" s="529"/>
      <c r="S656" s="529"/>
      <c r="T656" s="529"/>
      <c r="U656" s="529"/>
      <c r="V656" s="529"/>
      <c r="W656" s="529"/>
      <c r="X656" s="529"/>
      <c r="Y656" s="529"/>
    </row>
    <row r="657" ht="12.75" customHeight="1">
      <c r="A657" s="149"/>
      <c r="B657" s="149"/>
      <c r="C657" s="149"/>
      <c r="D657" s="149"/>
      <c r="E657" s="149"/>
      <c r="F657" s="149"/>
      <c r="G657" s="149"/>
      <c r="H657" s="149"/>
      <c r="I657" s="149"/>
      <c r="J657" s="149"/>
      <c r="K657" s="149"/>
      <c r="L657" s="149"/>
      <c r="M657" s="529"/>
      <c r="N657" s="529"/>
      <c r="O657" s="529"/>
      <c r="P657" s="529"/>
      <c r="Q657" s="529"/>
      <c r="R657" s="529"/>
      <c r="S657" s="529"/>
      <c r="T657" s="529"/>
      <c r="U657" s="529"/>
      <c r="V657" s="529"/>
      <c r="W657" s="529"/>
      <c r="X657" s="529"/>
      <c r="Y657" s="529"/>
    </row>
    <row r="658" ht="12.75" customHeight="1">
      <c r="A658" s="149"/>
      <c r="B658" s="149"/>
      <c r="C658" s="149"/>
      <c r="D658" s="149"/>
      <c r="E658" s="149"/>
      <c r="F658" s="149"/>
      <c r="G658" s="149"/>
      <c r="H658" s="149"/>
      <c r="I658" s="149"/>
      <c r="J658" s="149"/>
      <c r="K658" s="149"/>
      <c r="L658" s="149"/>
      <c r="M658" s="529"/>
      <c r="N658" s="529"/>
      <c r="O658" s="529"/>
      <c r="P658" s="529"/>
      <c r="Q658" s="529"/>
      <c r="R658" s="529"/>
      <c r="S658" s="529"/>
      <c r="T658" s="529"/>
      <c r="U658" s="529"/>
      <c r="V658" s="529"/>
      <c r="W658" s="529"/>
      <c r="X658" s="529"/>
      <c r="Y658" s="529"/>
    </row>
    <row r="659" ht="12.75" customHeight="1">
      <c r="A659" s="149"/>
      <c r="B659" s="149"/>
      <c r="C659" s="149"/>
      <c r="D659" s="149"/>
      <c r="E659" s="149"/>
      <c r="F659" s="149"/>
      <c r="G659" s="149"/>
      <c r="H659" s="149"/>
      <c r="I659" s="149"/>
      <c r="J659" s="149"/>
      <c r="K659" s="149"/>
      <c r="L659" s="149"/>
      <c r="M659" s="529"/>
      <c r="N659" s="529"/>
      <c r="O659" s="529"/>
      <c r="P659" s="529"/>
      <c r="Q659" s="529"/>
      <c r="R659" s="529"/>
      <c r="S659" s="529"/>
      <c r="T659" s="529"/>
      <c r="U659" s="529"/>
      <c r="V659" s="529"/>
      <c r="W659" s="529"/>
      <c r="X659" s="529"/>
      <c r="Y659" s="529"/>
    </row>
    <row r="660" ht="12.75" customHeight="1">
      <c r="A660" s="149"/>
      <c r="B660" s="149"/>
      <c r="C660" s="149"/>
      <c r="D660" s="149"/>
      <c r="E660" s="149"/>
      <c r="F660" s="149"/>
      <c r="G660" s="149"/>
      <c r="H660" s="149"/>
      <c r="I660" s="149"/>
      <c r="J660" s="149"/>
      <c r="K660" s="149"/>
      <c r="L660" s="149"/>
      <c r="M660" s="529"/>
      <c r="N660" s="529"/>
      <c r="O660" s="529"/>
      <c r="P660" s="529"/>
      <c r="Q660" s="529"/>
      <c r="R660" s="529"/>
      <c r="S660" s="529"/>
      <c r="T660" s="529"/>
      <c r="U660" s="529"/>
      <c r="V660" s="529"/>
      <c r="W660" s="529"/>
      <c r="X660" s="529"/>
      <c r="Y660" s="529"/>
    </row>
    <row r="661" ht="12.75" customHeight="1">
      <c r="A661" s="149"/>
      <c r="B661" s="149"/>
      <c r="C661" s="149"/>
      <c r="D661" s="149"/>
      <c r="E661" s="149"/>
      <c r="F661" s="149"/>
      <c r="G661" s="149"/>
      <c r="H661" s="149"/>
      <c r="I661" s="149"/>
      <c r="J661" s="149"/>
      <c r="K661" s="149"/>
      <c r="L661" s="149"/>
      <c r="M661" s="529"/>
      <c r="N661" s="529"/>
      <c r="O661" s="529"/>
      <c r="P661" s="529"/>
      <c r="Q661" s="529"/>
      <c r="R661" s="529"/>
      <c r="S661" s="529"/>
      <c r="T661" s="529"/>
      <c r="U661" s="529"/>
      <c r="V661" s="529"/>
      <c r="W661" s="529"/>
      <c r="X661" s="529"/>
      <c r="Y661" s="529"/>
    </row>
    <row r="662" ht="12.75" customHeight="1">
      <c r="A662" s="149"/>
      <c r="B662" s="149"/>
      <c r="C662" s="149"/>
      <c r="D662" s="149"/>
      <c r="E662" s="149"/>
      <c r="F662" s="149"/>
      <c r="G662" s="149"/>
      <c r="H662" s="149"/>
      <c r="I662" s="149"/>
      <c r="J662" s="149"/>
      <c r="K662" s="149"/>
      <c r="L662" s="149"/>
      <c r="M662" s="529"/>
      <c r="N662" s="529"/>
      <c r="O662" s="529"/>
      <c r="P662" s="529"/>
      <c r="Q662" s="529"/>
      <c r="R662" s="529"/>
      <c r="S662" s="529"/>
      <c r="T662" s="529"/>
      <c r="U662" s="529"/>
      <c r="V662" s="529"/>
      <c r="W662" s="529"/>
      <c r="X662" s="529"/>
      <c r="Y662" s="529"/>
    </row>
    <row r="663" ht="12.75" customHeight="1">
      <c r="A663" s="149"/>
      <c r="B663" s="149"/>
      <c r="C663" s="149"/>
      <c r="D663" s="149"/>
      <c r="E663" s="149"/>
      <c r="F663" s="149"/>
      <c r="G663" s="149"/>
      <c r="H663" s="149"/>
      <c r="I663" s="149"/>
      <c r="J663" s="149"/>
      <c r="K663" s="149"/>
      <c r="L663" s="149"/>
      <c r="M663" s="529"/>
      <c r="N663" s="529"/>
      <c r="O663" s="529"/>
      <c r="P663" s="529"/>
      <c r="Q663" s="529"/>
      <c r="R663" s="529"/>
      <c r="S663" s="529"/>
      <c r="T663" s="529"/>
      <c r="U663" s="529"/>
      <c r="V663" s="529"/>
      <c r="W663" s="529"/>
      <c r="X663" s="529"/>
      <c r="Y663" s="529"/>
    </row>
    <row r="664" ht="12.75" customHeight="1">
      <c r="A664" s="149"/>
      <c r="B664" s="149"/>
      <c r="C664" s="149"/>
      <c r="D664" s="149"/>
      <c r="E664" s="149"/>
      <c r="F664" s="149"/>
      <c r="G664" s="149"/>
      <c r="H664" s="149"/>
      <c r="I664" s="149"/>
      <c r="J664" s="149"/>
      <c r="K664" s="149"/>
      <c r="L664" s="149"/>
      <c r="M664" s="529"/>
      <c r="N664" s="529"/>
      <c r="O664" s="529"/>
      <c r="P664" s="529"/>
      <c r="Q664" s="529"/>
      <c r="R664" s="529"/>
      <c r="S664" s="529"/>
      <c r="T664" s="529"/>
      <c r="U664" s="529"/>
      <c r="V664" s="529"/>
      <c r="W664" s="529"/>
      <c r="X664" s="529"/>
      <c r="Y664" s="529"/>
    </row>
    <row r="665" ht="12.75" customHeight="1">
      <c r="A665" s="149"/>
      <c r="B665" s="149"/>
      <c r="C665" s="149"/>
      <c r="D665" s="149"/>
      <c r="E665" s="149"/>
      <c r="F665" s="149"/>
      <c r="G665" s="149"/>
      <c r="H665" s="149"/>
      <c r="I665" s="149"/>
      <c r="J665" s="149"/>
      <c r="K665" s="149"/>
      <c r="L665" s="149"/>
      <c r="M665" s="529"/>
      <c r="N665" s="529"/>
      <c r="O665" s="529"/>
      <c r="P665" s="529"/>
      <c r="Q665" s="529"/>
      <c r="R665" s="529"/>
      <c r="S665" s="529"/>
      <c r="T665" s="529"/>
      <c r="U665" s="529"/>
      <c r="V665" s="529"/>
      <c r="W665" s="529"/>
      <c r="X665" s="529"/>
      <c r="Y665" s="529"/>
    </row>
    <row r="666" ht="12.75" customHeight="1">
      <c r="A666" s="149"/>
      <c r="B666" s="149"/>
      <c r="C666" s="149"/>
      <c r="D666" s="149"/>
      <c r="E666" s="149"/>
      <c r="F666" s="149"/>
      <c r="G666" s="149"/>
      <c r="H666" s="149"/>
      <c r="I666" s="149"/>
      <c r="J666" s="149"/>
      <c r="K666" s="149"/>
      <c r="L666" s="149"/>
      <c r="M666" s="529"/>
      <c r="N666" s="529"/>
      <c r="O666" s="529"/>
      <c r="P666" s="529"/>
      <c r="Q666" s="529"/>
      <c r="R666" s="529"/>
      <c r="S666" s="529"/>
      <c r="T666" s="529"/>
      <c r="U666" s="529"/>
      <c r="V666" s="529"/>
      <c r="W666" s="529"/>
      <c r="X666" s="529"/>
      <c r="Y666" s="529"/>
    </row>
    <row r="667" ht="12.75" customHeight="1">
      <c r="A667" s="149"/>
      <c r="B667" s="149"/>
      <c r="C667" s="149"/>
      <c r="D667" s="149"/>
      <c r="E667" s="149"/>
      <c r="F667" s="149"/>
      <c r="G667" s="149"/>
      <c r="H667" s="149"/>
      <c r="I667" s="149"/>
      <c r="J667" s="149"/>
      <c r="K667" s="149"/>
      <c r="L667" s="149"/>
      <c r="M667" s="529"/>
      <c r="N667" s="529"/>
      <c r="O667" s="529"/>
      <c r="P667" s="529"/>
      <c r="Q667" s="529"/>
      <c r="R667" s="529"/>
      <c r="S667" s="529"/>
      <c r="T667" s="529"/>
      <c r="U667" s="529"/>
      <c r="V667" s="529"/>
      <c r="W667" s="529"/>
      <c r="X667" s="529"/>
      <c r="Y667" s="529"/>
    </row>
    <row r="668" ht="12.75" customHeight="1">
      <c r="A668" s="149"/>
      <c r="B668" s="149"/>
      <c r="C668" s="149"/>
      <c r="D668" s="149"/>
      <c r="E668" s="149"/>
      <c r="F668" s="149"/>
      <c r="G668" s="149"/>
      <c r="H668" s="149"/>
      <c r="I668" s="149"/>
      <c r="J668" s="149"/>
      <c r="K668" s="149"/>
      <c r="L668" s="149"/>
      <c r="M668" s="529"/>
      <c r="N668" s="529"/>
      <c r="O668" s="529"/>
      <c r="P668" s="529"/>
      <c r="Q668" s="529"/>
      <c r="R668" s="529"/>
      <c r="S668" s="529"/>
      <c r="T668" s="529"/>
      <c r="U668" s="529"/>
      <c r="V668" s="529"/>
      <c r="W668" s="529"/>
      <c r="X668" s="529"/>
      <c r="Y668" s="529"/>
    </row>
    <row r="669" ht="12.75" customHeight="1">
      <c r="A669" s="149"/>
      <c r="B669" s="149"/>
      <c r="C669" s="149"/>
      <c r="D669" s="149"/>
      <c r="E669" s="149"/>
      <c r="F669" s="149"/>
      <c r="G669" s="149"/>
      <c r="H669" s="149"/>
      <c r="I669" s="149"/>
      <c r="J669" s="149"/>
      <c r="K669" s="149"/>
      <c r="L669" s="149"/>
      <c r="M669" s="529"/>
      <c r="N669" s="529"/>
      <c r="O669" s="529"/>
      <c r="P669" s="529"/>
      <c r="Q669" s="529"/>
      <c r="R669" s="529"/>
      <c r="S669" s="529"/>
      <c r="T669" s="529"/>
      <c r="U669" s="529"/>
      <c r="V669" s="529"/>
      <c r="W669" s="529"/>
      <c r="X669" s="529"/>
      <c r="Y669" s="529"/>
    </row>
    <row r="670" ht="12.75" customHeight="1">
      <c r="A670" s="149"/>
      <c r="B670" s="149"/>
      <c r="C670" s="149"/>
      <c r="D670" s="149"/>
      <c r="E670" s="149"/>
      <c r="F670" s="149"/>
      <c r="G670" s="149"/>
      <c r="H670" s="149"/>
      <c r="I670" s="149"/>
      <c r="J670" s="149"/>
      <c r="K670" s="149"/>
      <c r="L670" s="149"/>
      <c r="M670" s="529"/>
      <c r="N670" s="529"/>
      <c r="O670" s="529"/>
      <c r="P670" s="529"/>
      <c r="Q670" s="529"/>
      <c r="R670" s="529"/>
      <c r="S670" s="529"/>
      <c r="T670" s="529"/>
      <c r="U670" s="529"/>
      <c r="V670" s="529"/>
      <c r="W670" s="529"/>
      <c r="X670" s="529"/>
      <c r="Y670" s="529"/>
    </row>
    <row r="671" ht="12.75" customHeight="1">
      <c r="A671" s="149"/>
      <c r="B671" s="149"/>
      <c r="C671" s="149"/>
      <c r="D671" s="149"/>
      <c r="E671" s="149"/>
      <c r="F671" s="149"/>
      <c r="G671" s="149"/>
      <c r="H671" s="149"/>
      <c r="I671" s="149"/>
      <c r="J671" s="149"/>
      <c r="K671" s="149"/>
      <c r="L671" s="149"/>
      <c r="M671" s="529"/>
      <c r="N671" s="529"/>
      <c r="O671" s="529"/>
      <c r="P671" s="529"/>
      <c r="Q671" s="529"/>
      <c r="R671" s="529"/>
      <c r="S671" s="529"/>
      <c r="T671" s="529"/>
      <c r="U671" s="529"/>
      <c r="V671" s="529"/>
      <c r="W671" s="529"/>
      <c r="X671" s="529"/>
      <c r="Y671" s="529"/>
    </row>
    <row r="672" ht="12.75" customHeight="1">
      <c r="A672" s="149"/>
      <c r="B672" s="149"/>
      <c r="C672" s="149"/>
      <c r="D672" s="149"/>
      <c r="E672" s="149"/>
      <c r="F672" s="149"/>
      <c r="G672" s="149"/>
      <c r="H672" s="149"/>
      <c r="I672" s="149"/>
      <c r="J672" s="149"/>
      <c r="K672" s="149"/>
      <c r="L672" s="149"/>
      <c r="M672" s="529"/>
      <c r="N672" s="529"/>
      <c r="O672" s="529"/>
      <c r="P672" s="529"/>
      <c r="Q672" s="529"/>
      <c r="R672" s="529"/>
      <c r="S672" s="529"/>
      <c r="T672" s="529"/>
      <c r="U672" s="529"/>
      <c r="V672" s="529"/>
      <c r="W672" s="529"/>
      <c r="X672" s="529"/>
      <c r="Y672" s="529"/>
    </row>
    <row r="673" ht="12.75" customHeight="1">
      <c r="A673" s="149"/>
      <c r="B673" s="149"/>
      <c r="C673" s="149"/>
      <c r="D673" s="149"/>
      <c r="E673" s="149"/>
      <c r="F673" s="149"/>
      <c r="G673" s="149"/>
      <c r="H673" s="149"/>
      <c r="I673" s="149"/>
      <c r="J673" s="149"/>
      <c r="K673" s="149"/>
      <c r="L673" s="149"/>
      <c r="M673" s="529"/>
      <c r="N673" s="529"/>
      <c r="O673" s="529"/>
      <c r="P673" s="529"/>
      <c r="Q673" s="529"/>
      <c r="R673" s="529"/>
      <c r="S673" s="529"/>
      <c r="T673" s="529"/>
      <c r="U673" s="529"/>
      <c r="V673" s="529"/>
      <c r="W673" s="529"/>
      <c r="X673" s="529"/>
      <c r="Y673" s="529"/>
    </row>
    <row r="674" ht="12.75" customHeight="1">
      <c r="A674" s="149"/>
      <c r="B674" s="149"/>
      <c r="C674" s="149"/>
      <c r="D674" s="149"/>
      <c r="E674" s="149"/>
      <c r="F674" s="149"/>
      <c r="G674" s="149"/>
      <c r="H674" s="149"/>
      <c r="I674" s="149"/>
      <c r="J674" s="149"/>
      <c r="K674" s="149"/>
      <c r="L674" s="149"/>
      <c r="M674" s="529"/>
      <c r="N674" s="529"/>
      <c r="O674" s="529"/>
      <c r="P674" s="529"/>
      <c r="Q674" s="529"/>
      <c r="R674" s="529"/>
      <c r="S674" s="529"/>
      <c r="T674" s="529"/>
      <c r="U674" s="529"/>
      <c r="V674" s="529"/>
      <c r="W674" s="529"/>
      <c r="X674" s="529"/>
      <c r="Y674" s="529"/>
    </row>
    <row r="675" ht="12.75" customHeight="1">
      <c r="A675" s="149"/>
      <c r="B675" s="149"/>
      <c r="C675" s="149"/>
      <c r="D675" s="149"/>
      <c r="E675" s="149"/>
      <c r="F675" s="149"/>
      <c r="G675" s="149"/>
      <c r="H675" s="149"/>
      <c r="I675" s="149"/>
      <c r="J675" s="149"/>
      <c r="K675" s="149"/>
      <c r="L675" s="149"/>
      <c r="M675" s="529"/>
      <c r="N675" s="529"/>
      <c r="O675" s="529"/>
      <c r="P675" s="529"/>
      <c r="Q675" s="529"/>
      <c r="R675" s="529"/>
      <c r="S675" s="529"/>
      <c r="T675" s="529"/>
      <c r="U675" s="529"/>
      <c r="V675" s="529"/>
      <c r="W675" s="529"/>
      <c r="X675" s="529"/>
      <c r="Y675" s="529"/>
    </row>
    <row r="676" ht="12.75" customHeight="1">
      <c r="A676" s="149"/>
      <c r="B676" s="149"/>
      <c r="C676" s="149"/>
      <c r="D676" s="149"/>
      <c r="E676" s="149"/>
      <c r="F676" s="149"/>
      <c r="G676" s="149"/>
      <c r="H676" s="149"/>
      <c r="I676" s="149"/>
      <c r="J676" s="149"/>
      <c r="K676" s="149"/>
      <c r="L676" s="149"/>
      <c r="M676" s="529"/>
      <c r="N676" s="529"/>
      <c r="O676" s="529"/>
      <c r="P676" s="529"/>
      <c r="Q676" s="529"/>
      <c r="R676" s="529"/>
      <c r="S676" s="529"/>
      <c r="T676" s="529"/>
      <c r="U676" s="529"/>
      <c r="V676" s="529"/>
      <c r="W676" s="529"/>
      <c r="X676" s="529"/>
      <c r="Y676" s="529"/>
    </row>
    <row r="677" ht="12.75" customHeight="1">
      <c r="A677" s="149"/>
      <c r="B677" s="149"/>
      <c r="C677" s="149"/>
      <c r="D677" s="149"/>
      <c r="E677" s="149"/>
      <c r="F677" s="149"/>
      <c r="G677" s="149"/>
      <c r="H677" s="149"/>
      <c r="I677" s="149"/>
      <c r="J677" s="149"/>
      <c r="K677" s="149"/>
      <c r="L677" s="149"/>
      <c r="M677" s="529"/>
      <c r="N677" s="529"/>
      <c r="O677" s="529"/>
      <c r="P677" s="529"/>
      <c r="Q677" s="529"/>
      <c r="R677" s="529"/>
      <c r="S677" s="529"/>
      <c r="T677" s="529"/>
      <c r="U677" s="529"/>
      <c r="V677" s="529"/>
      <c r="W677" s="529"/>
      <c r="X677" s="529"/>
      <c r="Y677" s="529"/>
    </row>
    <row r="678" ht="12.75" customHeight="1">
      <c r="A678" s="149"/>
      <c r="B678" s="149"/>
      <c r="C678" s="149"/>
      <c r="D678" s="149"/>
      <c r="E678" s="149"/>
      <c r="F678" s="149"/>
      <c r="G678" s="149"/>
      <c r="H678" s="149"/>
      <c r="I678" s="149"/>
      <c r="J678" s="149"/>
      <c r="K678" s="149"/>
      <c r="L678" s="149"/>
      <c r="M678" s="529"/>
      <c r="N678" s="529"/>
      <c r="O678" s="529"/>
      <c r="P678" s="529"/>
      <c r="Q678" s="529"/>
      <c r="R678" s="529"/>
      <c r="S678" s="529"/>
      <c r="T678" s="529"/>
      <c r="U678" s="529"/>
      <c r="V678" s="529"/>
      <c r="W678" s="529"/>
      <c r="X678" s="529"/>
      <c r="Y678" s="529"/>
    </row>
    <row r="679" ht="12.75" customHeight="1">
      <c r="A679" s="149"/>
      <c r="B679" s="149"/>
      <c r="C679" s="149"/>
      <c r="D679" s="149"/>
      <c r="E679" s="149"/>
      <c r="F679" s="149"/>
      <c r="G679" s="149"/>
      <c r="H679" s="149"/>
      <c r="I679" s="149"/>
      <c r="J679" s="149"/>
      <c r="K679" s="149"/>
      <c r="L679" s="149"/>
      <c r="M679" s="529"/>
      <c r="N679" s="529"/>
      <c r="O679" s="529"/>
      <c r="P679" s="529"/>
      <c r="Q679" s="529"/>
      <c r="R679" s="529"/>
      <c r="S679" s="529"/>
      <c r="T679" s="529"/>
      <c r="U679" s="529"/>
      <c r="V679" s="529"/>
      <c r="W679" s="529"/>
      <c r="X679" s="529"/>
      <c r="Y679" s="529"/>
    </row>
    <row r="680" ht="12.75" customHeight="1">
      <c r="A680" s="149"/>
      <c r="B680" s="149"/>
      <c r="C680" s="149"/>
      <c r="D680" s="149"/>
      <c r="E680" s="149"/>
      <c r="F680" s="149"/>
      <c r="G680" s="149"/>
      <c r="H680" s="149"/>
      <c r="I680" s="149"/>
      <c r="J680" s="149"/>
      <c r="K680" s="149"/>
      <c r="L680" s="149"/>
      <c r="M680" s="529"/>
      <c r="N680" s="529"/>
      <c r="O680" s="529"/>
      <c r="P680" s="529"/>
      <c r="Q680" s="529"/>
      <c r="R680" s="529"/>
      <c r="S680" s="529"/>
      <c r="T680" s="529"/>
      <c r="U680" s="529"/>
      <c r="V680" s="529"/>
      <c r="W680" s="529"/>
      <c r="X680" s="529"/>
      <c r="Y680" s="529"/>
    </row>
    <row r="681" ht="12.75" customHeight="1">
      <c r="A681" s="149"/>
      <c r="B681" s="149"/>
      <c r="C681" s="149"/>
      <c r="D681" s="149"/>
      <c r="E681" s="149"/>
      <c r="F681" s="149"/>
      <c r="G681" s="149"/>
      <c r="H681" s="149"/>
      <c r="I681" s="149"/>
      <c r="J681" s="149"/>
      <c r="K681" s="149"/>
      <c r="L681" s="149"/>
      <c r="M681" s="529"/>
      <c r="N681" s="529"/>
      <c r="O681" s="529"/>
      <c r="P681" s="529"/>
      <c r="Q681" s="529"/>
      <c r="R681" s="529"/>
      <c r="S681" s="529"/>
      <c r="T681" s="529"/>
      <c r="U681" s="529"/>
      <c r="V681" s="529"/>
      <c r="W681" s="529"/>
      <c r="X681" s="529"/>
      <c r="Y681" s="529"/>
    </row>
    <row r="682" ht="12.75" customHeight="1">
      <c r="A682" s="149"/>
      <c r="B682" s="149"/>
      <c r="C682" s="149"/>
      <c r="D682" s="149"/>
      <c r="E682" s="149"/>
      <c r="F682" s="149"/>
      <c r="G682" s="149"/>
      <c r="H682" s="149"/>
      <c r="I682" s="149"/>
      <c r="J682" s="149"/>
      <c r="K682" s="149"/>
      <c r="L682" s="149"/>
      <c r="M682" s="529"/>
      <c r="N682" s="529"/>
      <c r="O682" s="529"/>
      <c r="P682" s="529"/>
      <c r="Q682" s="529"/>
      <c r="R682" s="529"/>
      <c r="S682" s="529"/>
      <c r="T682" s="529"/>
      <c r="U682" s="529"/>
      <c r="V682" s="529"/>
      <c r="W682" s="529"/>
      <c r="X682" s="529"/>
      <c r="Y682" s="529"/>
    </row>
    <row r="683" ht="12.75" customHeight="1">
      <c r="A683" s="149"/>
      <c r="B683" s="149"/>
      <c r="C683" s="149"/>
      <c r="D683" s="149"/>
      <c r="E683" s="149"/>
      <c r="F683" s="149"/>
      <c r="G683" s="149"/>
      <c r="H683" s="149"/>
      <c r="I683" s="149"/>
      <c r="J683" s="149"/>
      <c r="K683" s="149"/>
      <c r="L683" s="149"/>
      <c r="M683" s="529"/>
      <c r="N683" s="529"/>
      <c r="O683" s="529"/>
      <c r="P683" s="529"/>
      <c r="Q683" s="529"/>
      <c r="R683" s="529"/>
      <c r="S683" s="529"/>
      <c r="T683" s="529"/>
      <c r="U683" s="529"/>
      <c r="V683" s="529"/>
      <c r="W683" s="529"/>
      <c r="X683" s="529"/>
      <c r="Y683" s="529"/>
    </row>
    <row r="684" ht="12.75" customHeight="1">
      <c r="A684" s="149"/>
      <c r="B684" s="149"/>
      <c r="C684" s="149"/>
      <c r="D684" s="149"/>
      <c r="E684" s="149"/>
      <c r="F684" s="149"/>
      <c r="G684" s="149"/>
      <c r="H684" s="149"/>
      <c r="I684" s="149"/>
      <c r="J684" s="149"/>
      <c r="K684" s="149"/>
      <c r="L684" s="149"/>
      <c r="M684" s="529"/>
      <c r="N684" s="529"/>
      <c r="O684" s="529"/>
      <c r="P684" s="529"/>
      <c r="Q684" s="529"/>
      <c r="R684" s="529"/>
      <c r="S684" s="529"/>
      <c r="T684" s="529"/>
      <c r="U684" s="529"/>
      <c r="V684" s="529"/>
      <c r="W684" s="529"/>
      <c r="X684" s="529"/>
      <c r="Y684" s="529"/>
    </row>
    <row r="685" ht="12.75" customHeight="1">
      <c r="A685" s="149"/>
      <c r="B685" s="149"/>
      <c r="C685" s="149"/>
      <c r="D685" s="149"/>
      <c r="E685" s="149"/>
      <c r="F685" s="149"/>
      <c r="G685" s="149"/>
      <c r="H685" s="149"/>
      <c r="I685" s="149"/>
      <c r="J685" s="149"/>
      <c r="K685" s="149"/>
      <c r="L685" s="149"/>
      <c r="M685" s="529"/>
      <c r="N685" s="529"/>
      <c r="O685" s="529"/>
      <c r="P685" s="529"/>
      <c r="Q685" s="529"/>
      <c r="R685" s="529"/>
      <c r="S685" s="529"/>
      <c r="T685" s="529"/>
      <c r="U685" s="529"/>
      <c r="V685" s="529"/>
      <c r="W685" s="529"/>
      <c r="X685" s="529"/>
      <c r="Y685" s="529"/>
    </row>
    <row r="686" ht="12.75" customHeight="1">
      <c r="A686" s="149"/>
      <c r="B686" s="149"/>
      <c r="C686" s="149"/>
      <c r="D686" s="149"/>
      <c r="E686" s="149"/>
      <c r="F686" s="149"/>
      <c r="G686" s="149"/>
      <c r="H686" s="149"/>
      <c r="I686" s="149"/>
      <c r="J686" s="149"/>
      <c r="K686" s="149"/>
      <c r="L686" s="149"/>
      <c r="M686" s="529"/>
      <c r="N686" s="529"/>
      <c r="O686" s="529"/>
      <c r="P686" s="529"/>
      <c r="Q686" s="529"/>
      <c r="R686" s="529"/>
      <c r="S686" s="529"/>
      <c r="T686" s="529"/>
      <c r="U686" s="529"/>
      <c r="V686" s="529"/>
      <c r="W686" s="529"/>
      <c r="X686" s="529"/>
      <c r="Y686" s="529"/>
    </row>
    <row r="687" ht="12.75" customHeight="1">
      <c r="A687" s="149"/>
      <c r="B687" s="149"/>
      <c r="C687" s="149"/>
      <c r="D687" s="149"/>
      <c r="E687" s="149"/>
      <c r="F687" s="149"/>
      <c r="G687" s="149"/>
      <c r="H687" s="149"/>
      <c r="I687" s="149"/>
      <c r="J687" s="149"/>
      <c r="K687" s="149"/>
      <c r="L687" s="149"/>
      <c r="M687" s="529"/>
      <c r="N687" s="529"/>
      <c r="O687" s="529"/>
      <c r="P687" s="529"/>
      <c r="Q687" s="529"/>
      <c r="R687" s="529"/>
      <c r="S687" s="529"/>
      <c r="T687" s="529"/>
      <c r="U687" s="529"/>
      <c r="V687" s="529"/>
      <c r="W687" s="529"/>
      <c r="X687" s="529"/>
      <c r="Y687" s="529"/>
    </row>
    <row r="688" ht="12.75" customHeight="1">
      <c r="A688" s="149"/>
      <c r="B688" s="149"/>
      <c r="C688" s="149"/>
      <c r="D688" s="149"/>
      <c r="E688" s="149"/>
      <c r="F688" s="149"/>
      <c r="G688" s="149"/>
      <c r="H688" s="149"/>
      <c r="I688" s="149"/>
      <c r="J688" s="149"/>
      <c r="K688" s="149"/>
      <c r="L688" s="149"/>
      <c r="M688" s="529"/>
      <c r="N688" s="529"/>
      <c r="O688" s="529"/>
      <c r="P688" s="529"/>
      <c r="Q688" s="529"/>
      <c r="R688" s="529"/>
      <c r="S688" s="529"/>
      <c r="T688" s="529"/>
      <c r="U688" s="529"/>
      <c r="V688" s="529"/>
      <c r="W688" s="529"/>
      <c r="X688" s="529"/>
      <c r="Y688" s="529"/>
    </row>
    <row r="689" ht="12.75" customHeight="1">
      <c r="A689" s="149"/>
      <c r="B689" s="149"/>
      <c r="C689" s="149"/>
      <c r="D689" s="149"/>
      <c r="E689" s="149"/>
      <c r="F689" s="149"/>
      <c r="G689" s="149"/>
      <c r="H689" s="149"/>
      <c r="I689" s="149"/>
      <c r="J689" s="149"/>
      <c r="K689" s="149"/>
      <c r="L689" s="149"/>
      <c r="M689" s="529"/>
      <c r="N689" s="529"/>
      <c r="O689" s="529"/>
      <c r="P689" s="529"/>
      <c r="Q689" s="529"/>
      <c r="R689" s="529"/>
      <c r="S689" s="529"/>
      <c r="T689" s="529"/>
      <c r="U689" s="529"/>
      <c r="V689" s="529"/>
      <c r="W689" s="529"/>
      <c r="X689" s="529"/>
      <c r="Y689" s="529"/>
    </row>
    <row r="690" ht="12.75" customHeight="1">
      <c r="A690" s="149"/>
      <c r="B690" s="149"/>
      <c r="C690" s="149"/>
      <c r="D690" s="149"/>
      <c r="E690" s="149"/>
      <c r="F690" s="149"/>
      <c r="G690" s="149"/>
      <c r="H690" s="149"/>
      <c r="I690" s="149"/>
      <c r="J690" s="149"/>
      <c r="K690" s="149"/>
      <c r="L690" s="149"/>
      <c r="M690" s="529"/>
      <c r="N690" s="529"/>
      <c r="O690" s="529"/>
      <c r="P690" s="529"/>
      <c r="Q690" s="529"/>
      <c r="R690" s="529"/>
      <c r="S690" s="529"/>
      <c r="T690" s="529"/>
      <c r="U690" s="529"/>
      <c r="V690" s="529"/>
      <c r="W690" s="529"/>
      <c r="X690" s="529"/>
      <c r="Y690" s="529"/>
    </row>
    <row r="691" ht="12.75" customHeight="1">
      <c r="A691" s="149"/>
      <c r="B691" s="149"/>
      <c r="C691" s="149"/>
      <c r="D691" s="149"/>
      <c r="E691" s="149"/>
      <c r="F691" s="149"/>
      <c r="G691" s="149"/>
      <c r="H691" s="149"/>
      <c r="I691" s="149"/>
      <c r="J691" s="149"/>
      <c r="K691" s="149"/>
      <c r="L691" s="149"/>
      <c r="M691" s="529"/>
      <c r="N691" s="529"/>
      <c r="O691" s="529"/>
      <c r="P691" s="529"/>
      <c r="Q691" s="529"/>
      <c r="R691" s="529"/>
      <c r="S691" s="529"/>
      <c r="T691" s="529"/>
      <c r="U691" s="529"/>
      <c r="V691" s="529"/>
      <c r="W691" s="529"/>
      <c r="X691" s="529"/>
      <c r="Y691" s="529"/>
    </row>
    <row r="692" ht="12.75" customHeight="1">
      <c r="A692" s="149"/>
      <c r="B692" s="149"/>
      <c r="C692" s="149"/>
      <c r="D692" s="149"/>
      <c r="E692" s="149"/>
      <c r="F692" s="149"/>
      <c r="G692" s="149"/>
      <c r="H692" s="149"/>
      <c r="I692" s="149"/>
      <c r="J692" s="149"/>
      <c r="K692" s="149"/>
      <c r="L692" s="149"/>
      <c r="M692" s="529"/>
      <c r="N692" s="529"/>
      <c r="O692" s="529"/>
      <c r="P692" s="529"/>
      <c r="Q692" s="529"/>
      <c r="R692" s="529"/>
      <c r="S692" s="529"/>
      <c r="T692" s="529"/>
      <c r="U692" s="529"/>
      <c r="V692" s="529"/>
      <c r="W692" s="529"/>
      <c r="X692" s="529"/>
      <c r="Y692" s="529"/>
    </row>
    <row r="693" ht="12.75" customHeight="1">
      <c r="A693" s="149"/>
      <c r="B693" s="149"/>
      <c r="C693" s="149"/>
      <c r="D693" s="149"/>
      <c r="E693" s="149"/>
      <c r="F693" s="149"/>
      <c r="G693" s="149"/>
      <c r="H693" s="149"/>
      <c r="I693" s="149"/>
      <c r="J693" s="149"/>
      <c r="K693" s="149"/>
      <c r="L693" s="149"/>
      <c r="M693" s="529"/>
      <c r="N693" s="529"/>
      <c r="O693" s="529"/>
      <c r="P693" s="529"/>
      <c r="Q693" s="529"/>
      <c r="R693" s="529"/>
      <c r="S693" s="529"/>
      <c r="T693" s="529"/>
      <c r="U693" s="529"/>
      <c r="V693" s="529"/>
      <c r="W693" s="529"/>
      <c r="X693" s="529"/>
      <c r="Y693" s="529"/>
    </row>
    <row r="694" ht="12.75" customHeight="1">
      <c r="A694" s="149"/>
      <c r="B694" s="149"/>
      <c r="C694" s="149"/>
      <c r="D694" s="149"/>
      <c r="E694" s="149"/>
      <c r="F694" s="149"/>
      <c r="G694" s="149"/>
      <c r="H694" s="149"/>
      <c r="I694" s="149"/>
      <c r="J694" s="149"/>
      <c r="K694" s="149"/>
      <c r="L694" s="149"/>
      <c r="M694" s="529"/>
      <c r="N694" s="529"/>
      <c r="O694" s="529"/>
      <c r="P694" s="529"/>
      <c r="Q694" s="529"/>
      <c r="R694" s="529"/>
      <c r="S694" s="529"/>
      <c r="T694" s="529"/>
      <c r="U694" s="529"/>
      <c r="V694" s="529"/>
      <c r="W694" s="529"/>
      <c r="X694" s="529"/>
      <c r="Y694" s="529"/>
    </row>
    <row r="695" ht="12.75" customHeight="1">
      <c r="A695" s="149"/>
      <c r="B695" s="149"/>
      <c r="C695" s="149"/>
      <c r="D695" s="149"/>
      <c r="E695" s="149"/>
      <c r="F695" s="149"/>
      <c r="G695" s="149"/>
      <c r="H695" s="149"/>
      <c r="I695" s="149"/>
      <c r="J695" s="149"/>
      <c r="K695" s="149"/>
      <c r="L695" s="149"/>
      <c r="M695" s="529"/>
      <c r="N695" s="529"/>
      <c r="O695" s="529"/>
      <c r="P695" s="529"/>
      <c r="Q695" s="529"/>
      <c r="R695" s="529"/>
      <c r="S695" s="529"/>
      <c r="T695" s="529"/>
      <c r="U695" s="529"/>
      <c r="V695" s="529"/>
      <c r="W695" s="529"/>
      <c r="X695" s="529"/>
      <c r="Y695" s="529"/>
    </row>
    <row r="696" ht="12.75" customHeight="1">
      <c r="A696" s="149"/>
      <c r="B696" s="149"/>
      <c r="C696" s="149"/>
      <c r="D696" s="149"/>
      <c r="E696" s="149"/>
      <c r="F696" s="149"/>
      <c r="G696" s="149"/>
      <c r="H696" s="149"/>
      <c r="I696" s="149"/>
      <c r="J696" s="149"/>
      <c r="K696" s="149"/>
      <c r="L696" s="149"/>
      <c r="M696" s="529"/>
      <c r="N696" s="529"/>
      <c r="O696" s="529"/>
      <c r="P696" s="529"/>
      <c r="Q696" s="529"/>
      <c r="R696" s="529"/>
      <c r="S696" s="529"/>
      <c r="T696" s="529"/>
      <c r="U696" s="529"/>
      <c r="V696" s="529"/>
      <c r="W696" s="529"/>
      <c r="X696" s="529"/>
      <c r="Y696" s="529"/>
    </row>
    <row r="697" ht="12.75" customHeight="1">
      <c r="A697" s="149"/>
      <c r="B697" s="149"/>
      <c r="C697" s="149"/>
      <c r="D697" s="149"/>
      <c r="E697" s="149"/>
      <c r="F697" s="149"/>
      <c r="G697" s="149"/>
      <c r="H697" s="149"/>
      <c r="I697" s="149"/>
      <c r="J697" s="149"/>
      <c r="K697" s="149"/>
      <c r="L697" s="149"/>
      <c r="M697" s="529"/>
      <c r="N697" s="529"/>
      <c r="O697" s="529"/>
      <c r="P697" s="529"/>
      <c r="Q697" s="529"/>
      <c r="R697" s="529"/>
      <c r="S697" s="529"/>
      <c r="T697" s="529"/>
      <c r="U697" s="529"/>
      <c r="V697" s="529"/>
      <c r="W697" s="529"/>
      <c r="X697" s="529"/>
      <c r="Y697" s="529"/>
    </row>
    <row r="698" ht="12.75" customHeight="1">
      <c r="A698" s="149"/>
      <c r="B698" s="149"/>
      <c r="C698" s="149"/>
      <c r="D698" s="149"/>
      <c r="E698" s="149"/>
      <c r="F698" s="149"/>
      <c r="G698" s="149"/>
      <c r="H698" s="149"/>
      <c r="I698" s="149"/>
      <c r="J698" s="149"/>
      <c r="K698" s="149"/>
      <c r="L698" s="149"/>
      <c r="M698" s="529"/>
      <c r="N698" s="529"/>
      <c r="O698" s="529"/>
      <c r="P698" s="529"/>
      <c r="Q698" s="529"/>
      <c r="R698" s="529"/>
      <c r="S698" s="529"/>
      <c r="T698" s="529"/>
      <c r="U698" s="529"/>
      <c r="V698" s="529"/>
      <c r="W698" s="529"/>
      <c r="X698" s="529"/>
      <c r="Y698" s="529"/>
    </row>
    <row r="699" ht="12.75" customHeight="1">
      <c r="A699" s="149"/>
      <c r="B699" s="149"/>
      <c r="C699" s="149"/>
      <c r="D699" s="149"/>
      <c r="E699" s="149"/>
      <c r="F699" s="149"/>
      <c r="G699" s="149"/>
      <c r="H699" s="149"/>
      <c r="I699" s="149"/>
      <c r="J699" s="149"/>
      <c r="K699" s="149"/>
      <c r="L699" s="149"/>
      <c r="M699" s="529"/>
      <c r="N699" s="529"/>
      <c r="O699" s="529"/>
      <c r="P699" s="529"/>
      <c r="Q699" s="529"/>
      <c r="R699" s="529"/>
      <c r="S699" s="529"/>
      <c r="T699" s="529"/>
      <c r="U699" s="529"/>
      <c r="V699" s="529"/>
      <c r="W699" s="529"/>
      <c r="X699" s="529"/>
      <c r="Y699" s="529"/>
    </row>
    <row r="700" ht="12.75" customHeight="1">
      <c r="A700" s="149"/>
      <c r="B700" s="149"/>
      <c r="C700" s="149"/>
      <c r="D700" s="149"/>
      <c r="E700" s="149"/>
      <c r="F700" s="149"/>
      <c r="G700" s="149"/>
      <c r="H700" s="149"/>
      <c r="I700" s="149"/>
      <c r="J700" s="149"/>
      <c r="K700" s="149"/>
      <c r="L700" s="149"/>
      <c r="M700" s="529"/>
      <c r="N700" s="529"/>
      <c r="O700" s="529"/>
      <c r="P700" s="529"/>
      <c r="Q700" s="529"/>
      <c r="R700" s="529"/>
      <c r="S700" s="529"/>
      <c r="T700" s="529"/>
      <c r="U700" s="529"/>
      <c r="V700" s="529"/>
      <c r="W700" s="529"/>
      <c r="X700" s="529"/>
      <c r="Y700" s="529"/>
    </row>
    <row r="701" ht="12.75" customHeight="1">
      <c r="A701" s="149"/>
      <c r="B701" s="149"/>
      <c r="C701" s="149"/>
      <c r="D701" s="149"/>
      <c r="E701" s="149"/>
      <c r="F701" s="149"/>
      <c r="G701" s="149"/>
      <c r="H701" s="149"/>
      <c r="I701" s="149"/>
      <c r="J701" s="149"/>
      <c r="K701" s="149"/>
      <c r="L701" s="149"/>
      <c r="M701" s="529"/>
      <c r="N701" s="529"/>
      <c r="O701" s="529"/>
      <c r="P701" s="529"/>
      <c r="Q701" s="529"/>
      <c r="R701" s="529"/>
      <c r="S701" s="529"/>
      <c r="T701" s="529"/>
      <c r="U701" s="529"/>
      <c r="V701" s="529"/>
      <c r="W701" s="529"/>
      <c r="X701" s="529"/>
      <c r="Y701" s="529"/>
    </row>
    <row r="702" ht="12.75" customHeight="1">
      <c r="A702" s="149"/>
      <c r="B702" s="149"/>
      <c r="C702" s="149"/>
      <c r="D702" s="149"/>
      <c r="E702" s="149"/>
      <c r="F702" s="149"/>
      <c r="G702" s="149"/>
      <c r="H702" s="149"/>
      <c r="I702" s="149"/>
      <c r="J702" s="149"/>
      <c r="K702" s="149"/>
      <c r="L702" s="149"/>
      <c r="M702" s="529"/>
      <c r="N702" s="529"/>
      <c r="O702" s="529"/>
      <c r="P702" s="529"/>
      <c r="Q702" s="529"/>
      <c r="R702" s="529"/>
      <c r="S702" s="529"/>
      <c r="T702" s="529"/>
      <c r="U702" s="529"/>
      <c r="V702" s="529"/>
      <c r="W702" s="529"/>
      <c r="X702" s="529"/>
      <c r="Y702" s="529"/>
    </row>
    <row r="703" ht="12.75" customHeight="1">
      <c r="A703" s="149"/>
      <c r="B703" s="149"/>
      <c r="C703" s="149"/>
      <c r="D703" s="149"/>
      <c r="E703" s="149"/>
      <c r="F703" s="149"/>
      <c r="G703" s="149"/>
      <c r="H703" s="149"/>
      <c r="I703" s="149"/>
      <c r="J703" s="149"/>
      <c r="K703" s="149"/>
      <c r="L703" s="149"/>
      <c r="M703" s="529"/>
      <c r="N703" s="529"/>
      <c r="O703" s="529"/>
      <c r="P703" s="529"/>
      <c r="Q703" s="529"/>
      <c r="R703" s="529"/>
      <c r="S703" s="529"/>
      <c r="T703" s="529"/>
      <c r="U703" s="529"/>
      <c r="V703" s="529"/>
      <c r="W703" s="529"/>
      <c r="X703" s="529"/>
      <c r="Y703" s="529"/>
    </row>
    <row r="704" ht="12.75" customHeight="1">
      <c r="A704" s="149"/>
      <c r="B704" s="149"/>
      <c r="C704" s="149"/>
      <c r="D704" s="149"/>
      <c r="E704" s="149"/>
      <c r="F704" s="149"/>
      <c r="G704" s="149"/>
      <c r="H704" s="149"/>
      <c r="I704" s="149"/>
      <c r="J704" s="149"/>
      <c r="K704" s="149"/>
      <c r="L704" s="149"/>
      <c r="M704" s="529"/>
      <c r="N704" s="529"/>
      <c r="O704" s="529"/>
      <c r="P704" s="529"/>
      <c r="Q704" s="529"/>
      <c r="R704" s="529"/>
      <c r="S704" s="529"/>
      <c r="T704" s="529"/>
      <c r="U704" s="529"/>
      <c r="V704" s="529"/>
      <c r="W704" s="529"/>
      <c r="X704" s="529"/>
      <c r="Y704" s="529"/>
    </row>
    <row r="705" ht="12.75" customHeight="1">
      <c r="A705" s="149"/>
      <c r="B705" s="149"/>
      <c r="C705" s="149"/>
      <c r="D705" s="149"/>
      <c r="E705" s="149"/>
      <c r="F705" s="149"/>
      <c r="G705" s="149"/>
      <c r="H705" s="149"/>
      <c r="I705" s="149"/>
      <c r="J705" s="149"/>
      <c r="K705" s="149"/>
      <c r="L705" s="149"/>
      <c r="M705" s="529"/>
      <c r="N705" s="529"/>
      <c r="O705" s="529"/>
      <c r="P705" s="529"/>
      <c r="Q705" s="529"/>
      <c r="R705" s="529"/>
      <c r="S705" s="529"/>
      <c r="T705" s="529"/>
      <c r="U705" s="529"/>
      <c r="V705" s="529"/>
      <c r="W705" s="529"/>
      <c r="X705" s="529"/>
      <c r="Y705" s="529"/>
    </row>
    <row r="706" ht="12.75" customHeight="1">
      <c r="A706" s="149"/>
      <c r="B706" s="149"/>
      <c r="C706" s="149"/>
      <c r="D706" s="149"/>
      <c r="E706" s="149"/>
      <c r="F706" s="149"/>
      <c r="G706" s="149"/>
      <c r="H706" s="149"/>
      <c r="I706" s="149"/>
      <c r="J706" s="149"/>
      <c r="K706" s="149"/>
      <c r="L706" s="149"/>
      <c r="M706" s="529"/>
      <c r="N706" s="529"/>
      <c r="O706" s="529"/>
      <c r="P706" s="529"/>
      <c r="Q706" s="529"/>
      <c r="R706" s="529"/>
      <c r="S706" s="529"/>
      <c r="T706" s="529"/>
      <c r="U706" s="529"/>
      <c r="V706" s="529"/>
      <c r="W706" s="529"/>
      <c r="X706" s="529"/>
      <c r="Y706" s="529"/>
    </row>
    <row r="707" ht="12.75" customHeight="1">
      <c r="A707" s="149"/>
      <c r="B707" s="149"/>
      <c r="C707" s="149"/>
      <c r="D707" s="149"/>
      <c r="E707" s="149"/>
      <c r="F707" s="149"/>
      <c r="G707" s="149"/>
      <c r="H707" s="149"/>
      <c r="I707" s="149"/>
      <c r="J707" s="149"/>
      <c r="K707" s="149"/>
      <c r="L707" s="149"/>
      <c r="M707" s="529"/>
      <c r="N707" s="529"/>
      <c r="O707" s="529"/>
      <c r="P707" s="529"/>
      <c r="Q707" s="529"/>
      <c r="R707" s="529"/>
      <c r="S707" s="529"/>
      <c r="T707" s="529"/>
      <c r="U707" s="529"/>
      <c r="V707" s="529"/>
      <c r="W707" s="529"/>
      <c r="X707" s="529"/>
      <c r="Y707" s="529"/>
    </row>
    <row r="708" ht="12.75" customHeight="1">
      <c r="A708" s="149"/>
      <c r="B708" s="149"/>
      <c r="C708" s="149"/>
      <c r="D708" s="149"/>
      <c r="E708" s="149"/>
      <c r="F708" s="149"/>
      <c r="G708" s="149"/>
      <c r="H708" s="149"/>
      <c r="I708" s="149"/>
      <c r="J708" s="149"/>
      <c r="K708" s="149"/>
      <c r="L708" s="149"/>
      <c r="M708" s="529"/>
      <c r="N708" s="529"/>
      <c r="O708" s="529"/>
      <c r="P708" s="529"/>
      <c r="Q708" s="529"/>
      <c r="R708" s="529"/>
      <c r="S708" s="529"/>
      <c r="T708" s="529"/>
      <c r="U708" s="529"/>
      <c r="V708" s="529"/>
      <c r="W708" s="529"/>
      <c r="X708" s="529"/>
      <c r="Y708" s="529"/>
    </row>
    <row r="709" ht="12.75" customHeight="1">
      <c r="A709" s="149"/>
      <c r="B709" s="149"/>
      <c r="C709" s="149"/>
      <c r="D709" s="149"/>
      <c r="E709" s="149"/>
      <c r="F709" s="149"/>
      <c r="G709" s="149"/>
      <c r="H709" s="149"/>
      <c r="I709" s="149"/>
      <c r="J709" s="149"/>
      <c r="K709" s="149"/>
      <c r="L709" s="149"/>
      <c r="M709" s="529"/>
      <c r="N709" s="529"/>
      <c r="O709" s="529"/>
      <c r="P709" s="529"/>
      <c r="Q709" s="529"/>
      <c r="R709" s="529"/>
      <c r="S709" s="529"/>
      <c r="T709" s="529"/>
      <c r="U709" s="529"/>
      <c r="V709" s="529"/>
      <c r="W709" s="529"/>
      <c r="X709" s="529"/>
      <c r="Y709" s="529"/>
    </row>
    <row r="710" ht="12.75" customHeight="1">
      <c r="A710" s="149"/>
      <c r="B710" s="149"/>
      <c r="C710" s="149"/>
      <c r="D710" s="149"/>
      <c r="E710" s="149"/>
      <c r="F710" s="149"/>
      <c r="G710" s="149"/>
      <c r="H710" s="149"/>
      <c r="I710" s="149"/>
      <c r="J710" s="149"/>
      <c r="K710" s="149"/>
      <c r="L710" s="149"/>
      <c r="M710" s="529"/>
      <c r="N710" s="529"/>
      <c r="O710" s="529"/>
      <c r="P710" s="529"/>
      <c r="Q710" s="529"/>
      <c r="R710" s="529"/>
      <c r="S710" s="529"/>
      <c r="T710" s="529"/>
      <c r="U710" s="529"/>
      <c r="V710" s="529"/>
      <c r="W710" s="529"/>
      <c r="X710" s="529"/>
      <c r="Y710" s="529"/>
    </row>
    <row r="711" ht="12.75" customHeight="1">
      <c r="A711" s="149"/>
      <c r="B711" s="149"/>
      <c r="C711" s="149"/>
      <c r="D711" s="149"/>
      <c r="E711" s="149"/>
      <c r="F711" s="149"/>
      <c r="G711" s="149"/>
      <c r="H711" s="149"/>
      <c r="I711" s="149"/>
      <c r="J711" s="149"/>
      <c r="K711" s="149"/>
      <c r="L711" s="149"/>
      <c r="M711" s="529"/>
      <c r="N711" s="529"/>
      <c r="O711" s="529"/>
      <c r="P711" s="529"/>
      <c r="Q711" s="529"/>
      <c r="R711" s="529"/>
      <c r="S711" s="529"/>
      <c r="T711" s="529"/>
      <c r="U711" s="529"/>
      <c r="V711" s="529"/>
      <c r="W711" s="529"/>
      <c r="X711" s="529"/>
      <c r="Y711" s="529"/>
    </row>
    <row r="712" ht="12.75" customHeight="1">
      <c r="A712" s="149"/>
      <c r="B712" s="149"/>
      <c r="C712" s="149"/>
      <c r="D712" s="149"/>
      <c r="E712" s="149"/>
      <c r="F712" s="149"/>
      <c r="G712" s="149"/>
      <c r="H712" s="149"/>
      <c r="I712" s="149"/>
      <c r="J712" s="149"/>
      <c r="K712" s="149"/>
      <c r="L712" s="149"/>
      <c r="M712" s="529"/>
      <c r="N712" s="529"/>
      <c r="O712" s="529"/>
      <c r="P712" s="529"/>
      <c r="Q712" s="529"/>
      <c r="R712" s="529"/>
      <c r="S712" s="529"/>
      <c r="T712" s="529"/>
      <c r="U712" s="529"/>
      <c r="V712" s="529"/>
      <c r="W712" s="529"/>
      <c r="X712" s="529"/>
      <c r="Y712" s="529"/>
    </row>
    <row r="713" ht="12.75" customHeight="1">
      <c r="A713" s="149"/>
      <c r="B713" s="149"/>
      <c r="C713" s="149"/>
      <c r="D713" s="149"/>
      <c r="E713" s="149"/>
      <c r="F713" s="149"/>
      <c r="G713" s="149"/>
      <c r="H713" s="149"/>
      <c r="I713" s="149"/>
      <c r="J713" s="149"/>
      <c r="K713" s="149"/>
      <c r="L713" s="149"/>
      <c r="M713" s="529"/>
      <c r="N713" s="529"/>
      <c r="O713" s="529"/>
      <c r="P713" s="529"/>
      <c r="Q713" s="529"/>
      <c r="R713" s="529"/>
      <c r="S713" s="529"/>
      <c r="T713" s="529"/>
      <c r="U713" s="529"/>
      <c r="V713" s="529"/>
      <c r="W713" s="529"/>
      <c r="X713" s="529"/>
      <c r="Y713" s="529"/>
    </row>
    <row r="714" ht="12.75" customHeight="1">
      <c r="A714" s="149"/>
      <c r="B714" s="149"/>
      <c r="C714" s="149"/>
      <c r="D714" s="149"/>
      <c r="E714" s="149"/>
      <c r="F714" s="149"/>
      <c r="G714" s="149"/>
      <c r="H714" s="149"/>
      <c r="I714" s="149"/>
      <c r="J714" s="149"/>
      <c r="K714" s="149"/>
      <c r="L714" s="149"/>
      <c r="M714" s="529"/>
      <c r="N714" s="529"/>
      <c r="O714" s="529"/>
      <c r="P714" s="529"/>
      <c r="Q714" s="529"/>
      <c r="R714" s="529"/>
      <c r="S714" s="529"/>
      <c r="T714" s="529"/>
      <c r="U714" s="529"/>
      <c r="V714" s="529"/>
      <c r="W714" s="529"/>
      <c r="X714" s="529"/>
      <c r="Y714" s="529"/>
    </row>
    <row r="715" ht="12.75" customHeight="1">
      <c r="A715" s="149"/>
      <c r="B715" s="149"/>
      <c r="C715" s="149"/>
      <c r="D715" s="149"/>
      <c r="E715" s="149"/>
      <c r="F715" s="149"/>
      <c r="G715" s="149"/>
      <c r="H715" s="149"/>
      <c r="I715" s="149"/>
      <c r="J715" s="149"/>
      <c r="K715" s="149"/>
      <c r="L715" s="149"/>
      <c r="M715" s="529"/>
      <c r="N715" s="529"/>
      <c r="O715" s="529"/>
      <c r="P715" s="529"/>
      <c r="Q715" s="529"/>
      <c r="R715" s="529"/>
      <c r="S715" s="529"/>
      <c r="T715" s="529"/>
      <c r="U715" s="529"/>
      <c r="V715" s="529"/>
      <c r="W715" s="529"/>
      <c r="X715" s="529"/>
      <c r="Y715" s="529"/>
    </row>
    <row r="716" ht="12.75" customHeight="1">
      <c r="A716" s="149"/>
      <c r="B716" s="149"/>
      <c r="C716" s="149"/>
      <c r="D716" s="149"/>
      <c r="E716" s="149"/>
      <c r="F716" s="149"/>
      <c r="G716" s="149"/>
      <c r="H716" s="149"/>
      <c r="I716" s="149"/>
      <c r="J716" s="149"/>
      <c r="K716" s="149"/>
      <c r="L716" s="149"/>
      <c r="M716" s="529"/>
      <c r="N716" s="529"/>
      <c r="O716" s="529"/>
      <c r="P716" s="529"/>
      <c r="Q716" s="529"/>
      <c r="R716" s="529"/>
      <c r="S716" s="529"/>
      <c r="T716" s="529"/>
      <c r="U716" s="529"/>
      <c r="V716" s="529"/>
      <c r="W716" s="529"/>
      <c r="X716" s="529"/>
      <c r="Y716" s="529"/>
    </row>
    <row r="717" ht="12.75" customHeight="1">
      <c r="A717" s="149"/>
      <c r="B717" s="149"/>
      <c r="C717" s="149"/>
      <c r="D717" s="149"/>
      <c r="E717" s="149"/>
      <c r="F717" s="149"/>
      <c r="G717" s="149"/>
      <c r="H717" s="149"/>
      <c r="I717" s="149"/>
      <c r="J717" s="149"/>
      <c r="K717" s="149"/>
      <c r="L717" s="149"/>
      <c r="M717" s="529"/>
      <c r="N717" s="529"/>
      <c r="O717" s="529"/>
      <c r="P717" s="529"/>
      <c r="Q717" s="529"/>
      <c r="R717" s="529"/>
      <c r="S717" s="529"/>
      <c r="T717" s="529"/>
      <c r="U717" s="529"/>
      <c r="V717" s="529"/>
      <c r="W717" s="529"/>
      <c r="X717" s="529"/>
      <c r="Y717" s="529"/>
    </row>
    <row r="718" ht="12.75" customHeight="1">
      <c r="A718" s="149"/>
      <c r="B718" s="149"/>
      <c r="C718" s="149"/>
      <c r="D718" s="149"/>
      <c r="E718" s="149"/>
      <c r="F718" s="149"/>
      <c r="G718" s="149"/>
      <c r="H718" s="149"/>
      <c r="I718" s="149"/>
      <c r="J718" s="149"/>
      <c r="K718" s="149"/>
      <c r="L718" s="149"/>
      <c r="M718" s="529"/>
      <c r="N718" s="529"/>
      <c r="O718" s="529"/>
      <c r="P718" s="529"/>
      <c r="Q718" s="529"/>
      <c r="R718" s="529"/>
      <c r="S718" s="529"/>
      <c r="T718" s="529"/>
      <c r="U718" s="529"/>
      <c r="V718" s="529"/>
      <c r="W718" s="529"/>
      <c r="X718" s="529"/>
      <c r="Y718" s="529"/>
    </row>
    <row r="719" ht="12.75" customHeight="1">
      <c r="A719" s="149"/>
      <c r="B719" s="149"/>
      <c r="C719" s="149"/>
      <c r="D719" s="149"/>
      <c r="E719" s="149"/>
      <c r="F719" s="149"/>
      <c r="G719" s="149"/>
      <c r="H719" s="149"/>
      <c r="I719" s="149"/>
      <c r="J719" s="149"/>
      <c r="K719" s="149"/>
      <c r="L719" s="149"/>
      <c r="M719" s="529"/>
      <c r="N719" s="529"/>
      <c r="O719" s="529"/>
      <c r="P719" s="529"/>
      <c r="Q719" s="529"/>
      <c r="R719" s="529"/>
      <c r="S719" s="529"/>
      <c r="T719" s="529"/>
      <c r="U719" s="529"/>
      <c r="V719" s="529"/>
      <c r="W719" s="529"/>
      <c r="X719" s="529"/>
      <c r="Y719" s="529"/>
    </row>
    <row r="720" ht="12.75" customHeight="1">
      <c r="A720" s="149"/>
      <c r="B720" s="149"/>
      <c r="C720" s="149"/>
      <c r="D720" s="149"/>
      <c r="E720" s="149"/>
      <c r="F720" s="149"/>
      <c r="G720" s="149"/>
      <c r="H720" s="149"/>
      <c r="I720" s="149"/>
      <c r="J720" s="149"/>
      <c r="K720" s="149"/>
      <c r="L720" s="149"/>
      <c r="M720" s="529"/>
      <c r="N720" s="529"/>
      <c r="O720" s="529"/>
      <c r="P720" s="529"/>
      <c r="Q720" s="529"/>
      <c r="R720" s="529"/>
      <c r="S720" s="529"/>
      <c r="T720" s="529"/>
      <c r="U720" s="529"/>
      <c r="V720" s="529"/>
      <c r="W720" s="529"/>
      <c r="X720" s="529"/>
      <c r="Y720" s="529"/>
    </row>
    <row r="721" ht="12.75" customHeight="1">
      <c r="A721" s="149"/>
      <c r="B721" s="149"/>
      <c r="C721" s="149"/>
      <c r="D721" s="149"/>
      <c r="E721" s="149"/>
      <c r="F721" s="149"/>
      <c r="G721" s="149"/>
      <c r="H721" s="149"/>
      <c r="I721" s="149"/>
      <c r="J721" s="149"/>
      <c r="K721" s="149"/>
      <c r="L721" s="149"/>
      <c r="M721" s="529"/>
      <c r="N721" s="529"/>
      <c r="O721" s="529"/>
      <c r="P721" s="529"/>
      <c r="Q721" s="529"/>
      <c r="R721" s="529"/>
      <c r="S721" s="529"/>
      <c r="T721" s="529"/>
      <c r="U721" s="529"/>
      <c r="V721" s="529"/>
      <c r="W721" s="529"/>
      <c r="X721" s="529"/>
      <c r="Y721" s="529"/>
    </row>
    <row r="722" ht="12.75" customHeight="1">
      <c r="A722" s="149"/>
      <c r="B722" s="149"/>
      <c r="C722" s="149"/>
      <c r="D722" s="149"/>
      <c r="E722" s="149"/>
      <c r="F722" s="149"/>
      <c r="G722" s="149"/>
      <c r="H722" s="149"/>
      <c r="I722" s="149"/>
      <c r="J722" s="149"/>
      <c r="K722" s="149"/>
      <c r="L722" s="149"/>
      <c r="M722" s="529"/>
      <c r="N722" s="529"/>
      <c r="O722" s="529"/>
      <c r="P722" s="529"/>
      <c r="Q722" s="529"/>
      <c r="R722" s="529"/>
      <c r="S722" s="529"/>
      <c r="T722" s="529"/>
      <c r="U722" s="529"/>
      <c r="V722" s="529"/>
      <c r="W722" s="529"/>
      <c r="X722" s="529"/>
      <c r="Y722" s="529"/>
    </row>
    <row r="723" ht="12.75" customHeight="1">
      <c r="A723" s="149"/>
      <c r="B723" s="149"/>
      <c r="C723" s="149"/>
      <c r="D723" s="149"/>
      <c r="E723" s="149"/>
      <c r="F723" s="149"/>
      <c r="G723" s="149"/>
      <c r="H723" s="149"/>
      <c r="I723" s="149"/>
      <c r="J723" s="149"/>
      <c r="K723" s="149"/>
      <c r="L723" s="149"/>
      <c r="M723" s="529"/>
      <c r="N723" s="529"/>
      <c r="O723" s="529"/>
      <c r="P723" s="529"/>
      <c r="Q723" s="529"/>
      <c r="R723" s="529"/>
      <c r="S723" s="529"/>
      <c r="T723" s="529"/>
      <c r="U723" s="529"/>
      <c r="V723" s="529"/>
      <c r="W723" s="529"/>
      <c r="X723" s="529"/>
      <c r="Y723" s="529"/>
    </row>
    <row r="724" ht="12.75" customHeight="1">
      <c r="A724" s="149"/>
      <c r="B724" s="149"/>
      <c r="C724" s="149"/>
      <c r="D724" s="149"/>
      <c r="E724" s="149"/>
      <c r="F724" s="149"/>
      <c r="G724" s="149"/>
      <c r="H724" s="149"/>
      <c r="I724" s="149"/>
      <c r="J724" s="149"/>
      <c r="K724" s="149"/>
      <c r="L724" s="149"/>
      <c r="M724" s="529"/>
      <c r="N724" s="529"/>
      <c r="O724" s="529"/>
      <c r="P724" s="529"/>
      <c r="Q724" s="529"/>
      <c r="R724" s="529"/>
      <c r="S724" s="529"/>
      <c r="T724" s="529"/>
      <c r="U724" s="529"/>
      <c r="V724" s="529"/>
      <c r="W724" s="529"/>
      <c r="X724" s="529"/>
      <c r="Y724" s="529"/>
    </row>
    <row r="725" ht="12.75" customHeight="1">
      <c r="A725" s="149"/>
      <c r="B725" s="149"/>
      <c r="C725" s="149"/>
      <c r="D725" s="149"/>
      <c r="E725" s="149"/>
      <c r="F725" s="149"/>
      <c r="G725" s="149"/>
      <c r="H725" s="149"/>
      <c r="I725" s="149"/>
      <c r="J725" s="149"/>
      <c r="K725" s="149"/>
      <c r="L725" s="149"/>
      <c r="M725" s="529"/>
      <c r="N725" s="529"/>
      <c r="O725" s="529"/>
      <c r="P725" s="529"/>
      <c r="Q725" s="529"/>
      <c r="R725" s="529"/>
      <c r="S725" s="529"/>
      <c r="T725" s="529"/>
      <c r="U725" s="529"/>
      <c r="V725" s="529"/>
      <c r="W725" s="529"/>
      <c r="X725" s="529"/>
      <c r="Y725" s="529"/>
    </row>
    <row r="726" ht="12.75" customHeight="1">
      <c r="A726" s="149"/>
      <c r="B726" s="149"/>
      <c r="C726" s="149"/>
      <c r="D726" s="149"/>
      <c r="E726" s="149"/>
      <c r="F726" s="149"/>
      <c r="G726" s="149"/>
      <c r="H726" s="149"/>
      <c r="I726" s="149"/>
      <c r="J726" s="149"/>
      <c r="K726" s="149"/>
      <c r="L726" s="149"/>
      <c r="M726" s="529"/>
      <c r="N726" s="529"/>
      <c r="O726" s="529"/>
      <c r="P726" s="529"/>
      <c r="Q726" s="529"/>
      <c r="R726" s="529"/>
      <c r="S726" s="529"/>
      <c r="T726" s="529"/>
      <c r="U726" s="529"/>
      <c r="V726" s="529"/>
      <c r="W726" s="529"/>
      <c r="X726" s="529"/>
      <c r="Y726" s="529"/>
    </row>
    <row r="727" ht="12.75" customHeight="1">
      <c r="A727" s="149"/>
      <c r="B727" s="149"/>
      <c r="C727" s="149"/>
      <c r="D727" s="149"/>
      <c r="E727" s="149"/>
      <c r="F727" s="149"/>
      <c r="G727" s="149"/>
      <c r="H727" s="149"/>
      <c r="I727" s="149"/>
      <c r="J727" s="149"/>
      <c r="K727" s="149"/>
      <c r="L727" s="149"/>
      <c r="M727" s="529"/>
      <c r="N727" s="529"/>
      <c r="O727" s="529"/>
      <c r="P727" s="529"/>
      <c r="Q727" s="529"/>
      <c r="R727" s="529"/>
      <c r="S727" s="529"/>
      <c r="T727" s="529"/>
      <c r="U727" s="529"/>
      <c r="V727" s="529"/>
      <c r="W727" s="529"/>
      <c r="X727" s="529"/>
      <c r="Y727" s="529"/>
    </row>
    <row r="728" ht="12.75" customHeight="1">
      <c r="A728" s="149"/>
      <c r="B728" s="149"/>
      <c r="C728" s="149"/>
      <c r="D728" s="149"/>
      <c r="E728" s="149"/>
      <c r="F728" s="149"/>
      <c r="G728" s="149"/>
      <c r="H728" s="149"/>
      <c r="I728" s="149"/>
      <c r="J728" s="149"/>
      <c r="K728" s="149"/>
      <c r="L728" s="149"/>
      <c r="M728" s="529"/>
      <c r="N728" s="529"/>
      <c r="O728" s="529"/>
      <c r="P728" s="529"/>
      <c r="Q728" s="529"/>
      <c r="R728" s="529"/>
      <c r="S728" s="529"/>
      <c r="T728" s="529"/>
      <c r="U728" s="529"/>
      <c r="V728" s="529"/>
      <c r="W728" s="529"/>
      <c r="X728" s="529"/>
      <c r="Y728" s="529"/>
    </row>
    <row r="729" ht="12.75" customHeight="1">
      <c r="A729" s="149"/>
      <c r="B729" s="149"/>
      <c r="C729" s="149"/>
      <c r="D729" s="149"/>
      <c r="E729" s="149"/>
      <c r="F729" s="149"/>
      <c r="G729" s="149"/>
      <c r="H729" s="149"/>
      <c r="I729" s="149"/>
      <c r="J729" s="149"/>
      <c r="K729" s="149"/>
      <c r="L729" s="149"/>
      <c r="M729" s="529"/>
      <c r="N729" s="529"/>
      <c r="O729" s="529"/>
      <c r="P729" s="529"/>
      <c r="Q729" s="529"/>
      <c r="R729" s="529"/>
      <c r="S729" s="529"/>
      <c r="T729" s="529"/>
      <c r="U729" s="529"/>
      <c r="V729" s="529"/>
      <c r="W729" s="529"/>
      <c r="X729" s="529"/>
      <c r="Y729" s="529"/>
    </row>
    <row r="730" ht="12.75" customHeight="1">
      <c r="A730" s="149"/>
      <c r="B730" s="149"/>
      <c r="C730" s="149"/>
      <c r="D730" s="149"/>
      <c r="E730" s="149"/>
      <c r="F730" s="149"/>
      <c r="G730" s="149"/>
      <c r="H730" s="149"/>
      <c r="I730" s="149"/>
      <c r="J730" s="149"/>
      <c r="K730" s="149"/>
      <c r="L730" s="149"/>
      <c r="M730" s="529"/>
      <c r="N730" s="529"/>
      <c r="O730" s="529"/>
      <c r="P730" s="529"/>
      <c r="Q730" s="529"/>
      <c r="R730" s="529"/>
      <c r="S730" s="529"/>
      <c r="T730" s="529"/>
      <c r="U730" s="529"/>
      <c r="V730" s="529"/>
      <c r="W730" s="529"/>
      <c r="X730" s="529"/>
      <c r="Y730" s="529"/>
    </row>
    <row r="731" ht="12.75" customHeight="1">
      <c r="A731" s="149"/>
      <c r="B731" s="149"/>
      <c r="C731" s="149"/>
      <c r="D731" s="149"/>
      <c r="E731" s="149"/>
      <c r="F731" s="149"/>
      <c r="G731" s="149"/>
      <c r="H731" s="149"/>
      <c r="I731" s="149"/>
      <c r="J731" s="149"/>
      <c r="K731" s="149"/>
      <c r="L731" s="149"/>
      <c r="M731" s="529"/>
      <c r="N731" s="529"/>
      <c r="O731" s="529"/>
      <c r="P731" s="529"/>
      <c r="Q731" s="529"/>
      <c r="R731" s="529"/>
      <c r="S731" s="529"/>
      <c r="T731" s="529"/>
      <c r="U731" s="529"/>
      <c r="V731" s="529"/>
      <c r="W731" s="529"/>
      <c r="X731" s="529"/>
      <c r="Y731" s="529"/>
    </row>
    <row r="732" ht="12.75" customHeight="1">
      <c r="A732" s="149"/>
      <c r="B732" s="149"/>
      <c r="C732" s="149"/>
      <c r="D732" s="149"/>
      <c r="E732" s="149"/>
      <c r="F732" s="149"/>
      <c r="G732" s="149"/>
      <c r="H732" s="149"/>
      <c r="I732" s="149"/>
      <c r="J732" s="149"/>
      <c r="K732" s="149"/>
      <c r="L732" s="149"/>
      <c r="M732" s="529"/>
      <c r="N732" s="529"/>
      <c r="O732" s="529"/>
      <c r="P732" s="529"/>
      <c r="Q732" s="529"/>
      <c r="R732" s="529"/>
      <c r="S732" s="529"/>
      <c r="T732" s="529"/>
      <c r="U732" s="529"/>
      <c r="V732" s="529"/>
      <c r="W732" s="529"/>
      <c r="X732" s="529"/>
      <c r="Y732" s="529"/>
    </row>
    <row r="733" ht="12.75" customHeight="1">
      <c r="A733" s="149"/>
      <c r="B733" s="149"/>
      <c r="C733" s="149"/>
      <c r="D733" s="149"/>
      <c r="E733" s="149"/>
      <c r="F733" s="149"/>
      <c r="G733" s="149"/>
      <c r="H733" s="149"/>
      <c r="I733" s="149"/>
      <c r="J733" s="149"/>
      <c r="K733" s="149"/>
      <c r="L733" s="149"/>
      <c r="M733" s="529"/>
      <c r="N733" s="529"/>
      <c r="O733" s="529"/>
      <c r="P733" s="529"/>
      <c r="Q733" s="529"/>
      <c r="R733" s="529"/>
      <c r="S733" s="529"/>
      <c r="T733" s="529"/>
      <c r="U733" s="529"/>
      <c r="V733" s="529"/>
      <c r="W733" s="529"/>
      <c r="X733" s="529"/>
      <c r="Y733" s="529"/>
    </row>
    <row r="734" ht="12.75" customHeight="1">
      <c r="A734" s="149"/>
      <c r="B734" s="149"/>
      <c r="C734" s="149"/>
      <c r="D734" s="149"/>
      <c r="E734" s="149"/>
      <c r="F734" s="149"/>
      <c r="G734" s="149"/>
      <c r="H734" s="149"/>
      <c r="I734" s="149"/>
      <c r="J734" s="149"/>
      <c r="K734" s="149"/>
      <c r="L734" s="149"/>
      <c r="M734" s="529"/>
      <c r="N734" s="529"/>
      <c r="O734" s="529"/>
      <c r="P734" s="529"/>
      <c r="Q734" s="529"/>
      <c r="R734" s="529"/>
      <c r="S734" s="529"/>
      <c r="T734" s="529"/>
      <c r="U734" s="529"/>
      <c r="V734" s="529"/>
      <c r="W734" s="529"/>
      <c r="X734" s="529"/>
      <c r="Y734" s="529"/>
    </row>
    <row r="735" ht="12.75" customHeight="1">
      <c r="A735" s="149"/>
      <c r="B735" s="149"/>
      <c r="C735" s="149"/>
      <c r="D735" s="149"/>
      <c r="E735" s="149"/>
      <c r="F735" s="149"/>
      <c r="G735" s="149"/>
      <c r="H735" s="149"/>
      <c r="I735" s="149"/>
      <c r="J735" s="149"/>
      <c r="K735" s="149"/>
      <c r="L735" s="149"/>
      <c r="M735" s="529"/>
      <c r="N735" s="529"/>
      <c r="O735" s="529"/>
      <c r="P735" s="529"/>
      <c r="Q735" s="529"/>
      <c r="R735" s="529"/>
      <c r="S735" s="529"/>
      <c r="T735" s="529"/>
      <c r="U735" s="529"/>
      <c r="V735" s="529"/>
      <c r="W735" s="529"/>
      <c r="X735" s="529"/>
      <c r="Y735" s="529"/>
    </row>
    <row r="736" ht="12.75" customHeight="1">
      <c r="A736" s="149"/>
      <c r="B736" s="149"/>
      <c r="C736" s="149"/>
      <c r="D736" s="149"/>
      <c r="E736" s="149"/>
      <c r="F736" s="149"/>
      <c r="G736" s="149"/>
      <c r="H736" s="149"/>
      <c r="I736" s="149"/>
      <c r="J736" s="149"/>
      <c r="K736" s="149"/>
      <c r="L736" s="149"/>
      <c r="M736" s="529"/>
      <c r="N736" s="529"/>
      <c r="O736" s="529"/>
      <c r="P736" s="529"/>
      <c r="Q736" s="529"/>
      <c r="R736" s="529"/>
      <c r="S736" s="529"/>
      <c r="T736" s="529"/>
      <c r="U736" s="529"/>
      <c r="V736" s="529"/>
      <c r="W736" s="529"/>
      <c r="X736" s="529"/>
      <c r="Y736" s="529"/>
    </row>
    <row r="737" ht="12.75" customHeight="1">
      <c r="A737" s="149"/>
      <c r="B737" s="149"/>
      <c r="C737" s="149"/>
      <c r="D737" s="149"/>
      <c r="E737" s="149"/>
      <c r="F737" s="149"/>
      <c r="G737" s="149"/>
      <c r="H737" s="149"/>
      <c r="I737" s="149"/>
      <c r="J737" s="149"/>
      <c r="K737" s="149"/>
      <c r="L737" s="149"/>
      <c r="M737" s="529"/>
      <c r="N737" s="529"/>
      <c r="O737" s="529"/>
      <c r="P737" s="529"/>
      <c r="Q737" s="529"/>
      <c r="R737" s="529"/>
      <c r="S737" s="529"/>
      <c r="T737" s="529"/>
      <c r="U737" s="529"/>
      <c r="V737" s="529"/>
      <c r="W737" s="529"/>
      <c r="X737" s="529"/>
      <c r="Y737" s="529"/>
    </row>
    <row r="738" ht="12.75" customHeight="1">
      <c r="A738" s="149"/>
      <c r="B738" s="149"/>
      <c r="C738" s="149"/>
      <c r="D738" s="149"/>
      <c r="E738" s="149"/>
      <c r="F738" s="149"/>
      <c r="G738" s="149"/>
      <c r="H738" s="149"/>
      <c r="I738" s="149"/>
      <c r="J738" s="149"/>
      <c r="K738" s="149"/>
      <c r="L738" s="149"/>
      <c r="M738" s="529"/>
      <c r="N738" s="529"/>
      <c r="O738" s="529"/>
      <c r="P738" s="529"/>
      <c r="Q738" s="529"/>
      <c r="R738" s="529"/>
      <c r="S738" s="529"/>
      <c r="T738" s="529"/>
      <c r="U738" s="529"/>
      <c r="V738" s="529"/>
      <c r="W738" s="529"/>
      <c r="X738" s="529"/>
      <c r="Y738" s="529"/>
    </row>
    <row r="739" ht="12.75" customHeight="1">
      <c r="A739" s="149"/>
      <c r="B739" s="149"/>
      <c r="C739" s="149"/>
      <c r="D739" s="149"/>
      <c r="E739" s="149"/>
      <c r="F739" s="149"/>
      <c r="G739" s="149"/>
      <c r="H739" s="149"/>
      <c r="I739" s="149"/>
      <c r="J739" s="149"/>
      <c r="K739" s="149"/>
      <c r="L739" s="149"/>
      <c r="M739" s="529"/>
      <c r="N739" s="529"/>
      <c r="O739" s="529"/>
      <c r="P739" s="529"/>
      <c r="Q739" s="529"/>
      <c r="R739" s="529"/>
      <c r="S739" s="529"/>
      <c r="T739" s="529"/>
      <c r="U739" s="529"/>
      <c r="V739" s="529"/>
      <c r="W739" s="529"/>
      <c r="X739" s="529"/>
      <c r="Y739" s="529"/>
    </row>
    <row r="740" ht="12.75" customHeight="1">
      <c r="A740" s="149"/>
      <c r="B740" s="149"/>
      <c r="C740" s="149"/>
      <c r="D740" s="149"/>
      <c r="E740" s="149"/>
      <c r="F740" s="149"/>
      <c r="G740" s="149"/>
      <c r="H740" s="149"/>
      <c r="I740" s="149"/>
      <c r="J740" s="149"/>
      <c r="K740" s="149"/>
      <c r="L740" s="149"/>
      <c r="M740" s="529"/>
      <c r="N740" s="529"/>
      <c r="O740" s="529"/>
      <c r="P740" s="529"/>
      <c r="Q740" s="529"/>
      <c r="R740" s="529"/>
      <c r="S740" s="529"/>
      <c r="T740" s="529"/>
      <c r="U740" s="529"/>
      <c r="V740" s="529"/>
      <c r="W740" s="529"/>
      <c r="X740" s="529"/>
      <c r="Y740" s="529"/>
    </row>
    <row r="741" ht="12.75" customHeight="1">
      <c r="A741" s="149"/>
      <c r="B741" s="149"/>
      <c r="C741" s="149"/>
      <c r="D741" s="149"/>
      <c r="E741" s="149"/>
      <c r="F741" s="149"/>
      <c r="G741" s="149"/>
      <c r="H741" s="149"/>
      <c r="I741" s="149"/>
      <c r="J741" s="149"/>
      <c r="K741" s="149"/>
      <c r="L741" s="149"/>
      <c r="M741" s="529"/>
      <c r="N741" s="529"/>
      <c r="O741" s="529"/>
      <c r="P741" s="529"/>
      <c r="Q741" s="529"/>
      <c r="R741" s="529"/>
      <c r="S741" s="529"/>
      <c r="T741" s="529"/>
      <c r="U741" s="529"/>
      <c r="V741" s="529"/>
      <c r="W741" s="529"/>
      <c r="X741" s="529"/>
      <c r="Y741" s="529"/>
    </row>
    <row r="742" ht="12.75" customHeight="1">
      <c r="A742" s="149"/>
      <c r="B742" s="149"/>
      <c r="C742" s="149"/>
      <c r="D742" s="149"/>
      <c r="E742" s="149"/>
      <c r="F742" s="149"/>
      <c r="G742" s="149"/>
      <c r="H742" s="149"/>
      <c r="I742" s="149"/>
      <c r="J742" s="149"/>
      <c r="K742" s="149"/>
      <c r="L742" s="149"/>
      <c r="M742" s="529"/>
      <c r="N742" s="529"/>
      <c r="O742" s="529"/>
      <c r="P742" s="529"/>
      <c r="Q742" s="529"/>
      <c r="R742" s="529"/>
      <c r="S742" s="529"/>
      <c r="T742" s="529"/>
      <c r="U742" s="529"/>
      <c r="V742" s="529"/>
      <c r="W742" s="529"/>
      <c r="X742" s="529"/>
      <c r="Y742" s="529"/>
    </row>
    <row r="743" ht="12.75" customHeight="1">
      <c r="A743" s="149"/>
      <c r="B743" s="149"/>
      <c r="C743" s="149"/>
      <c r="D743" s="149"/>
      <c r="E743" s="149"/>
      <c r="F743" s="149"/>
      <c r="G743" s="149"/>
      <c r="H743" s="149"/>
      <c r="I743" s="149"/>
      <c r="J743" s="149"/>
      <c r="K743" s="149"/>
      <c r="L743" s="149"/>
      <c r="M743" s="529"/>
      <c r="N743" s="529"/>
      <c r="O743" s="529"/>
      <c r="P743" s="529"/>
      <c r="Q743" s="529"/>
      <c r="R743" s="529"/>
      <c r="S743" s="529"/>
      <c r="T743" s="529"/>
      <c r="U743" s="529"/>
      <c r="V743" s="529"/>
      <c r="W743" s="529"/>
      <c r="X743" s="529"/>
      <c r="Y743" s="529"/>
    </row>
    <row r="744" ht="12.75" customHeight="1">
      <c r="A744" s="149"/>
      <c r="B744" s="149"/>
      <c r="C744" s="149"/>
      <c r="D744" s="149"/>
      <c r="E744" s="149"/>
      <c r="F744" s="149"/>
      <c r="G744" s="149"/>
      <c r="H744" s="149"/>
      <c r="I744" s="149"/>
      <c r="J744" s="149"/>
      <c r="K744" s="149"/>
      <c r="L744" s="149"/>
      <c r="M744" s="529"/>
      <c r="N744" s="529"/>
      <c r="O744" s="529"/>
      <c r="P744" s="529"/>
      <c r="Q744" s="529"/>
      <c r="R744" s="529"/>
      <c r="S744" s="529"/>
      <c r="T744" s="529"/>
      <c r="U744" s="529"/>
      <c r="V744" s="529"/>
      <c r="W744" s="529"/>
      <c r="X744" s="529"/>
      <c r="Y744" s="529"/>
    </row>
    <row r="745" ht="12.75" customHeight="1">
      <c r="A745" s="149"/>
      <c r="B745" s="149"/>
      <c r="C745" s="149"/>
      <c r="D745" s="149"/>
      <c r="E745" s="149"/>
      <c r="F745" s="149"/>
      <c r="G745" s="149"/>
      <c r="H745" s="149"/>
      <c r="I745" s="149"/>
      <c r="J745" s="149"/>
      <c r="K745" s="149"/>
      <c r="L745" s="149"/>
      <c r="M745" s="529"/>
      <c r="N745" s="529"/>
      <c r="O745" s="529"/>
      <c r="P745" s="529"/>
      <c r="Q745" s="529"/>
      <c r="R745" s="529"/>
      <c r="S745" s="529"/>
      <c r="T745" s="529"/>
      <c r="U745" s="529"/>
      <c r="V745" s="529"/>
      <c r="W745" s="529"/>
      <c r="X745" s="529"/>
      <c r="Y745" s="529"/>
    </row>
    <row r="746" ht="12.75" customHeight="1">
      <c r="A746" s="149"/>
      <c r="B746" s="149"/>
      <c r="C746" s="149"/>
      <c r="D746" s="149"/>
      <c r="E746" s="149"/>
      <c r="F746" s="149"/>
      <c r="G746" s="149"/>
      <c r="H746" s="149"/>
      <c r="I746" s="149"/>
      <c r="J746" s="149"/>
      <c r="K746" s="149"/>
      <c r="L746" s="149"/>
      <c r="M746" s="529"/>
      <c r="N746" s="529"/>
      <c r="O746" s="529"/>
      <c r="P746" s="529"/>
      <c r="Q746" s="529"/>
      <c r="R746" s="529"/>
      <c r="S746" s="529"/>
      <c r="T746" s="529"/>
      <c r="U746" s="529"/>
      <c r="V746" s="529"/>
      <c r="W746" s="529"/>
      <c r="X746" s="529"/>
      <c r="Y746" s="529"/>
    </row>
    <row r="747" ht="12.75" customHeight="1">
      <c r="A747" s="149"/>
      <c r="B747" s="149"/>
      <c r="C747" s="149"/>
      <c r="D747" s="149"/>
      <c r="E747" s="149"/>
      <c r="F747" s="149"/>
      <c r="G747" s="149"/>
      <c r="H747" s="149"/>
      <c r="I747" s="149"/>
      <c r="J747" s="149"/>
      <c r="K747" s="149"/>
      <c r="L747" s="149"/>
      <c r="M747" s="529"/>
      <c r="N747" s="529"/>
      <c r="O747" s="529"/>
      <c r="P747" s="529"/>
      <c r="Q747" s="529"/>
      <c r="R747" s="529"/>
      <c r="S747" s="529"/>
      <c r="T747" s="529"/>
      <c r="U747" s="529"/>
      <c r="V747" s="529"/>
      <c r="W747" s="529"/>
      <c r="X747" s="529"/>
      <c r="Y747" s="529"/>
    </row>
    <row r="748" ht="12.75" customHeight="1">
      <c r="A748" s="149"/>
      <c r="B748" s="149"/>
      <c r="C748" s="149"/>
      <c r="D748" s="149"/>
      <c r="E748" s="149"/>
      <c r="F748" s="149"/>
      <c r="G748" s="149"/>
      <c r="H748" s="149"/>
      <c r="I748" s="149"/>
      <c r="J748" s="149"/>
      <c r="K748" s="149"/>
      <c r="L748" s="149"/>
      <c r="M748" s="529"/>
      <c r="N748" s="529"/>
      <c r="O748" s="529"/>
      <c r="P748" s="529"/>
      <c r="Q748" s="529"/>
      <c r="R748" s="529"/>
      <c r="S748" s="529"/>
      <c r="T748" s="529"/>
      <c r="U748" s="529"/>
      <c r="V748" s="529"/>
      <c r="W748" s="529"/>
      <c r="X748" s="529"/>
      <c r="Y748" s="529"/>
    </row>
    <row r="749" ht="12.75" customHeight="1">
      <c r="A749" s="149"/>
      <c r="B749" s="149"/>
      <c r="C749" s="149"/>
      <c r="D749" s="149"/>
      <c r="E749" s="149"/>
      <c r="F749" s="149"/>
      <c r="G749" s="149"/>
      <c r="H749" s="149"/>
      <c r="I749" s="149"/>
      <c r="J749" s="149"/>
      <c r="K749" s="149"/>
      <c r="L749" s="149"/>
      <c r="M749" s="529"/>
      <c r="N749" s="529"/>
      <c r="O749" s="529"/>
      <c r="P749" s="529"/>
      <c r="Q749" s="529"/>
      <c r="R749" s="529"/>
      <c r="S749" s="529"/>
      <c r="T749" s="529"/>
      <c r="U749" s="529"/>
      <c r="V749" s="529"/>
      <c r="W749" s="529"/>
      <c r="X749" s="529"/>
      <c r="Y749" s="529"/>
    </row>
    <row r="750" ht="12.75" customHeight="1">
      <c r="A750" s="149"/>
      <c r="B750" s="149"/>
      <c r="C750" s="149"/>
      <c r="D750" s="149"/>
      <c r="E750" s="149"/>
      <c r="F750" s="149"/>
      <c r="G750" s="149"/>
      <c r="H750" s="149"/>
      <c r="I750" s="149"/>
      <c r="J750" s="149"/>
      <c r="K750" s="149"/>
      <c r="L750" s="149"/>
      <c r="M750" s="529"/>
      <c r="N750" s="529"/>
      <c r="O750" s="529"/>
      <c r="P750" s="529"/>
      <c r="Q750" s="529"/>
      <c r="R750" s="529"/>
      <c r="S750" s="529"/>
      <c r="T750" s="529"/>
      <c r="U750" s="529"/>
      <c r="V750" s="529"/>
      <c r="W750" s="529"/>
      <c r="X750" s="529"/>
      <c r="Y750" s="529"/>
    </row>
    <row r="751" ht="12.75" customHeight="1">
      <c r="A751" s="149"/>
      <c r="B751" s="149"/>
      <c r="C751" s="149"/>
      <c r="D751" s="149"/>
      <c r="E751" s="149"/>
      <c r="F751" s="149"/>
      <c r="G751" s="149"/>
      <c r="H751" s="149"/>
      <c r="I751" s="149"/>
      <c r="J751" s="149"/>
      <c r="K751" s="149"/>
      <c r="L751" s="149"/>
      <c r="M751" s="529"/>
      <c r="N751" s="529"/>
      <c r="O751" s="529"/>
      <c r="P751" s="529"/>
      <c r="Q751" s="529"/>
      <c r="R751" s="529"/>
      <c r="S751" s="529"/>
      <c r="T751" s="529"/>
      <c r="U751" s="529"/>
      <c r="V751" s="529"/>
      <c r="W751" s="529"/>
      <c r="X751" s="529"/>
      <c r="Y751" s="529"/>
    </row>
    <row r="752" ht="12.75" customHeight="1">
      <c r="A752" s="149"/>
      <c r="B752" s="149"/>
      <c r="C752" s="149"/>
      <c r="D752" s="149"/>
      <c r="E752" s="149"/>
      <c r="F752" s="149"/>
      <c r="G752" s="149"/>
      <c r="H752" s="149"/>
      <c r="I752" s="149"/>
      <c r="J752" s="149"/>
      <c r="K752" s="149"/>
      <c r="L752" s="149"/>
      <c r="M752" s="529"/>
      <c r="N752" s="529"/>
      <c r="O752" s="529"/>
      <c r="P752" s="529"/>
      <c r="Q752" s="529"/>
      <c r="R752" s="529"/>
      <c r="S752" s="529"/>
      <c r="T752" s="529"/>
      <c r="U752" s="529"/>
      <c r="V752" s="529"/>
      <c r="W752" s="529"/>
      <c r="X752" s="529"/>
      <c r="Y752" s="529"/>
    </row>
    <row r="753" ht="12.75" customHeight="1">
      <c r="A753" s="149"/>
      <c r="B753" s="149"/>
      <c r="C753" s="149"/>
      <c r="D753" s="149"/>
      <c r="E753" s="149"/>
      <c r="F753" s="149"/>
      <c r="G753" s="149"/>
      <c r="H753" s="149"/>
      <c r="I753" s="149"/>
      <c r="J753" s="149"/>
      <c r="K753" s="149"/>
      <c r="L753" s="149"/>
      <c r="M753" s="529"/>
      <c r="N753" s="529"/>
      <c r="O753" s="529"/>
      <c r="P753" s="529"/>
      <c r="Q753" s="529"/>
      <c r="R753" s="529"/>
      <c r="S753" s="529"/>
      <c r="T753" s="529"/>
      <c r="U753" s="529"/>
      <c r="V753" s="529"/>
      <c r="W753" s="529"/>
      <c r="X753" s="529"/>
      <c r="Y753" s="529"/>
    </row>
    <row r="754" ht="12.75" customHeight="1">
      <c r="A754" s="149"/>
      <c r="B754" s="149"/>
      <c r="C754" s="149"/>
      <c r="D754" s="149"/>
      <c r="E754" s="149"/>
      <c r="F754" s="149"/>
      <c r="G754" s="149"/>
      <c r="H754" s="149"/>
      <c r="I754" s="149"/>
      <c r="J754" s="149"/>
      <c r="K754" s="149"/>
      <c r="L754" s="149"/>
      <c r="M754" s="529"/>
      <c r="N754" s="529"/>
      <c r="O754" s="529"/>
      <c r="P754" s="529"/>
      <c r="Q754" s="529"/>
      <c r="R754" s="529"/>
      <c r="S754" s="529"/>
      <c r="T754" s="529"/>
      <c r="U754" s="529"/>
      <c r="V754" s="529"/>
      <c r="W754" s="529"/>
      <c r="X754" s="529"/>
      <c r="Y754" s="529"/>
    </row>
    <row r="755" ht="12.75" customHeight="1">
      <c r="A755" s="149"/>
      <c r="B755" s="149"/>
      <c r="C755" s="149"/>
      <c r="D755" s="149"/>
      <c r="E755" s="149"/>
      <c r="F755" s="149"/>
      <c r="G755" s="149"/>
      <c r="H755" s="149"/>
      <c r="I755" s="149"/>
      <c r="J755" s="149"/>
      <c r="K755" s="149"/>
      <c r="L755" s="149"/>
      <c r="M755" s="529"/>
      <c r="N755" s="529"/>
      <c r="O755" s="529"/>
      <c r="P755" s="529"/>
      <c r="Q755" s="529"/>
      <c r="R755" s="529"/>
      <c r="S755" s="529"/>
      <c r="T755" s="529"/>
      <c r="U755" s="529"/>
      <c r="V755" s="529"/>
      <c r="W755" s="529"/>
      <c r="X755" s="529"/>
      <c r="Y755" s="529"/>
    </row>
    <row r="756" ht="12.75" customHeight="1">
      <c r="A756" s="149"/>
      <c r="B756" s="149"/>
      <c r="C756" s="149"/>
      <c r="D756" s="149"/>
      <c r="E756" s="149"/>
      <c r="F756" s="149"/>
      <c r="G756" s="149"/>
      <c r="H756" s="149"/>
      <c r="I756" s="149"/>
      <c r="J756" s="149"/>
      <c r="K756" s="149"/>
      <c r="L756" s="149"/>
      <c r="M756" s="529"/>
      <c r="N756" s="529"/>
      <c r="O756" s="529"/>
      <c r="P756" s="529"/>
      <c r="Q756" s="529"/>
      <c r="R756" s="529"/>
      <c r="S756" s="529"/>
      <c r="T756" s="529"/>
      <c r="U756" s="529"/>
      <c r="V756" s="529"/>
      <c r="W756" s="529"/>
      <c r="X756" s="529"/>
      <c r="Y756" s="529"/>
    </row>
    <row r="757" ht="12.75" customHeight="1">
      <c r="A757" s="149"/>
      <c r="B757" s="149"/>
      <c r="C757" s="149"/>
      <c r="D757" s="149"/>
      <c r="E757" s="149"/>
      <c r="F757" s="149"/>
      <c r="G757" s="149"/>
      <c r="H757" s="149"/>
      <c r="I757" s="149"/>
      <c r="J757" s="149"/>
      <c r="K757" s="149"/>
      <c r="L757" s="149"/>
      <c r="M757" s="529"/>
      <c r="N757" s="529"/>
      <c r="O757" s="529"/>
      <c r="P757" s="529"/>
      <c r="Q757" s="529"/>
      <c r="R757" s="529"/>
      <c r="S757" s="529"/>
      <c r="T757" s="529"/>
      <c r="U757" s="529"/>
      <c r="V757" s="529"/>
      <c r="W757" s="529"/>
      <c r="X757" s="529"/>
      <c r="Y757" s="529"/>
    </row>
    <row r="758" ht="12.75" customHeight="1">
      <c r="A758" s="149"/>
      <c r="B758" s="149"/>
      <c r="C758" s="149"/>
      <c r="D758" s="149"/>
      <c r="E758" s="149"/>
      <c r="F758" s="149"/>
      <c r="G758" s="149"/>
      <c r="H758" s="149"/>
      <c r="I758" s="149"/>
      <c r="J758" s="149"/>
      <c r="K758" s="149"/>
      <c r="L758" s="149"/>
      <c r="M758" s="529"/>
      <c r="N758" s="529"/>
      <c r="O758" s="529"/>
      <c r="P758" s="529"/>
      <c r="Q758" s="529"/>
      <c r="R758" s="529"/>
      <c r="S758" s="529"/>
      <c r="T758" s="529"/>
      <c r="U758" s="529"/>
      <c r="V758" s="529"/>
      <c r="W758" s="529"/>
      <c r="X758" s="529"/>
      <c r="Y758" s="529"/>
    </row>
    <row r="759" ht="12.75" customHeight="1">
      <c r="A759" s="149"/>
      <c r="B759" s="149"/>
      <c r="C759" s="149"/>
      <c r="D759" s="149"/>
      <c r="E759" s="149"/>
      <c r="F759" s="149"/>
      <c r="G759" s="149"/>
      <c r="H759" s="149"/>
      <c r="I759" s="149"/>
      <c r="J759" s="149"/>
      <c r="K759" s="149"/>
      <c r="L759" s="149"/>
      <c r="M759" s="529"/>
      <c r="N759" s="529"/>
      <c r="O759" s="529"/>
      <c r="P759" s="529"/>
      <c r="Q759" s="529"/>
      <c r="R759" s="529"/>
      <c r="S759" s="529"/>
      <c r="T759" s="529"/>
      <c r="U759" s="529"/>
      <c r="V759" s="529"/>
      <c r="W759" s="529"/>
      <c r="X759" s="529"/>
      <c r="Y759" s="529"/>
    </row>
    <row r="760" ht="12.75" customHeight="1">
      <c r="A760" s="149"/>
      <c r="B760" s="149"/>
      <c r="C760" s="149"/>
      <c r="D760" s="149"/>
      <c r="E760" s="149"/>
      <c r="F760" s="149"/>
      <c r="G760" s="149"/>
      <c r="H760" s="149"/>
      <c r="I760" s="149"/>
      <c r="J760" s="149"/>
      <c r="K760" s="149"/>
      <c r="L760" s="149"/>
      <c r="M760" s="529"/>
      <c r="N760" s="529"/>
      <c r="O760" s="529"/>
      <c r="P760" s="529"/>
      <c r="Q760" s="529"/>
      <c r="R760" s="529"/>
      <c r="S760" s="529"/>
      <c r="T760" s="529"/>
      <c r="U760" s="529"/>
      <c r="V760" s="529"/>
      <c r="W760" s="529"/>
      <c r="X760" s="529"/>
      <c r="Y760" s="529"/>
    </row>
    <row r="761" ht="12.75" customHeight="1">
      <c r="A761" s="149"/>
      <c r="B761" s="149"/>
      <c r="C761" s="149"/>
      <c r="D761" s="149"/>
      <c r="E761" s="149"/>
      <c r="F761" s="149"/>
      <c r="G761" s="149"/>
      <c r="H761" s="149"/>
      <c r="I761" s="149"/>
      <c r="J761" s="149"/>
      <c r="K761" s="149"/>
      <c r="L761" s="149"/>
      <c r="M761" s="529"/>
      <c r="N761" s="529"/>
      <c r="O761" s="529"/>
      <c r="P761" s="529"/>
      <c r="Q761" s="529"/>
      <c r="R761" s="529"/>
      <c r="S761" s="529"/>
      <c r="T761" s="529"/>
      <c r="U761" s="529"/>
      <c r="V761" s="529"/>
      <c r="W761" s="529"/>
      <c r="X761" s="529"/>
      <c r="Y761" s="529"/>
    </row>
    <row r="762" ht="12.75" customHeight="1">
      <c r="A762" s="149"/>
      <c r="B762" s="149"/>
      <c r="C762" s="149"/>
      <c r="D762" s="149"/>
      <c r="E762" s="149"/>
      <c r="F762" s="149"/>
      <c r="G762" s="149"/>
      <c r="H762" s="149"/>
      <c r="I762" s="149"/>
      <c r="J762" s="149"/>
      <c r="K762" s="149"/>
      <c r="L762" s="149"/>
      <c r="M762" s="529"/>
      <c r="N762" s="529"/>
      <c r="O762" s="529"/>
      <c r="P762" s="529"/>
      <c r="Q762" s="529"/>
      <c r="R762" s="529"/>
      <c r="S762" s="529"/>
      <c r="T762" s="529"/>
      <c r="U762" s="529"/>
      <c r="V762" s="529"/>
      <c r="W762" s="529"/>
      <c r="X762" s="529"/>
      <c r="Y762" s="529"/>
    </row>
    <row r="763" ht="12.75" customHeight="1">
      <c r="A763" s="149"/>
      <c r="B763" s="149"/>
      <c r="C763" s="149"/>
      <c r="D763" s="149"/>
      <c r="E763" s="149"/>
      <c r="F763" s="149"/>
      <c r="G763" s="149"/>
      <c r="H763" s="149"/>
      <c r="I763" s="149"/>
      <c r="J763" s="149"/>
      <c r="K763" s="149"/>
      <c r="L763" s="149"/>
      <c r="M763" s="529"/>
      <c r="N763" s="529"/>
      <c r="O763" s="529"/>
      <c r="P763" s="529"/>
      <c r="Q763" s="529"/>
      <c r="R763" s="529"/>
      <c r="S763" s="529"/>
      <c r="T763" s="529"/>
      <c r="U763" s="529"/>
      <c r="V763" s="529"/>
      <c r="W763" s="529"/>
      <c r="X763" s="529"/>
      <c r="Y763" s="529"/>
    </row>
    <row r="764" ht="12.75" customHeight="1">
      <c r="A764" s="149"/>
      <c r="B764" s="149"/>
      <c r="C764" s="149"/>
      <c r="D764" s="149"/>
      <c r="E764" s="149"/>
      <c r="F764" s="149"/>
      <c r="G764" s="149"/>
      <c r="H764" s="149"/>
      <c r="I764" s="149"/>
      <c r="J764" s="149"/>
      <c r="K764" s="149"/>
      <c r="L764" s="149"/>
      <c r="M764" s="529"/>
      <c r="N764" s="529"/>
      <c r="O764" s="529"/>
      <c r="P764" s="529"/>
      <c r="Q764" s="529"/>
      <c r="R764" s="529"/>
      <c r="S764" s="529"/>
      <c r="T764" s="529"/>
      <c r="U764" s="529"/>
      <c r="V764" s="529"/>
      <c r="W764" s="529"/>
      <c r="X764" s="529"/>
      <c r="Y764" s="529"/>
    </row>
    <row r="765" ht="12.75" customHeight="1">
      <c r="A765" s="149"/>
      <c r="B765" s="149"/>
      <c r="C765" s="149"/>
      <c r="D765" s="149"/>
      <c r="E765" s="149"/>
      <c r="F765" s="149"/>
      <c r="G765" s="149"/>
      <c r="H765" s="149"/>
      <c r="I765" s="149"/>
      <c r="J765" s="149"/>
      <c r="K765" s="149"/>
      <c r="L765" s="149"/>
      <c r="M765" s="529"/>
      <c r="N765" s="529"/>
      <c r="O765" s="529"/>
      <c r="P765" s="529"/>
      <c r="Q765" s="529"/>
      <c r="R765" s="529"/>
      <c r="S765" s="529"/>
      <c r="T765" s="529"/>
      <c r="U765" s="529"/>
      <c r="V765" s="529"/>
      <c r="W765" s="529"/>
      <c r="X765" s="529"/>
      <c r="Y765" s="529"/>
    </row>
    <row r="766" ht="12.75" customHeight="1">
      <c r="A766" s="149"/>
      <c r="B766" s="149"/>
      <c r="C766" s="149"/>
      <c r="D766" s="149"/>
      <c r="E766" s="149"/>
      <c r="F766" s="149"/>
      <c r="G766" s="149"/>
      <c r="H766" s="149"/>
      <c r="I766" s="149"/>
      <c r="J766" s="149"/>
      <c r="K766" s="149"/>
      <c r="L766" s="149"/>
      <c r="M766" s="529"/>
      <c r="N766" s="529"/>
      <c r="O766" s="529"/>
      <c r="P766" s="529"/>
      <c r="Q766" s="529"/>
      <c r="R766" s="529"/>
      <c r="S766" s="529"/>
      <c r="T766" s="529"/>
      <c r="U766" s="529"/>
      <c r="V766" s="529"/>
      <c r="W766" s="529"/>
      <c r="X766" s="529"/>
      <c r="Y766" s="529"/>
    </row>
    <row r="767" ht="12.75" customHeight="1">
      <c r="A767" s="149"/>
      <c r="B767" s="149"/>
      <c r="C767" s="149"/>
      <c r="D767" s="149"/>
      <c r="E767" s="149"/>
      <c r="F767" s="149"/>
      <c r="G767" s="149"/>
      <c r="H767" s="149"/>
      <c r="I767" s="149"/>
      <c r="J767" s="149"/>
      <c r="K767" s="149"/>
      <c r="L767" s="149"/>
      <c r="M767" s="529"/>
      <c r="N767" s="529"/>
      <c r="O767" s="529"/>
      <c r="P767" s="529"/>
      <c r="Q767" s="529"/>
      <c r="R767" s="529"/>
      <c r="S767" s="529"/>
      <c r="T767" s="529"/>
      <c r="U767" s="529"/>
      <c r="V767" s="529"/>
      <c r="W767" s="529"/>
      <c r="X767" s="529"/>
      <c r="Y767" s="529"/>
    </row>
    <row r="768" ht="12.75" customHeight="1">
      <c r="A768" s="149"/>
      <c r="B768" s="149"/>
      <c r="C768" s="149"/>
      <c r="D768" s="149"/>
      <c r="E768" s="149"/>
      <c r="F768" s="149"/>
      <c r="G768" s="149"/>
      <c r="H768" s="149"/>
      <c r="I768" s="149"/>
      <c r="J768" s="149"/>
      <c r="K768" s="149"/>
      <c r="L768" s="149"/>
      <c r="M768" s="529"/>
      <c r="N768" s="529"/>
      <c r="O768" s="529"/>
      <c r="P768" s="529"/>
      <c r="Q768" s="529"/>
      <c r="R768" s="529"/>
      <c r="S768" s="529"/>
      <c r="T768" s="529"/>
      <c r="U768" s="529"/>
      <c r="V768" s="529"/>
      <c r="W768" s="529"/>
      <c r="X768" s="529"/>
      <c r="Y768" s="529"/>
    </row>
    <row r="769" ht="12.75" customHeight="1">
      <c r="A769" s="149"/>
      <c r="B769" s="149"/>
      <c r="C769" s="149"/>
      <c r="D769" s="149"/>
      <c r="E769" s="149"/>
      <c r="F769" s="149"/>
      <c r="G769" s="149"/>
      <c r="H769" s="149"/>
      <c r="I769" s="149"/>
      <c r="J769" s="149"/>
      <c r="K769" s="149"/>
      <c r="L769" s="149"/>
      <c r="M769" s="529"/>
      <c r="N769" s="529"/>
      <c r="O769" s="529"/>
      <c r="P769" s="529"/>
      <c r="Q769" s="529"/>
      <c r="R769" s="529"/>
      <c r="S769" s="529"/>
      <c r="T769" s="529"/>
      <c r="U769" s="529"/>
      <c r="V769" s="529"/>
      <c r="W769" s="529"/>
      <c r="X769" s="529"/>
      <c r="Y769" s="529"/>
    </row>
    <row r="770" ht="12.75" customHeight="1">
      <c r="A770" s="149"/>
      <c r="B770" s="149"/>
      <c r="C770" s="149"/>
      <c r="D770" s="149"/>
      <c r="E770" s="149"/>
      <c r="F770" s="149"/>
      <c r="G770" s="149"/>
      <c r="H770" s="149"/>
      <c r="I770" s="149"/>
      <c r="J770" s="149"/>
      <c r="K770" s="149"/>
      <c r="L770" s="149"/>
      <c r="M770" s="529"/>
      <c r="N770" s="529"/>
      <c r="O770" s="529"/>
      <c r="P770" s="529"/>
      <c r="Q770" s="529"/>
      <c r="R770" s="529"/>
      <c r="S770" s="529"/>
      <c r="T770" s="529"/>
      <c r="U770" s="529"/>
      <c r="V770" s="529"/>
      <c r="W770" s="529"/>
      <c r="X770" s="529"/>
      <c r="Y770" s="529"/>
    </row>
    <row r="771" ht="12.75" customHeight="1">
      <c r="A771" s="149"/>
      <c r="B771" s="149"/>
      <c r="C771" s="149"/>
      <c r="D771" s="149"/>
      <c r="E771" s="149"/>
      <c r="F771" s="149"/>
      <c r="G771" s="149"/>
      <c r="H771" s="149"/>
      <c r="I771" s="149"/>
      <c r="J771" s="149"/>
      <c r="K771" s="149"/>
      <c r="L771" s="149"/>
      <c r="M771" s="529"/>
      <c r="N771" s="529"/>
      <c r="O771" s="529"/>
      <c r="P771" s="529"/>
      <c r="Q771" s="529"/>
      <c r="R771" s="529"/>
      <c r="S771" s="529"/>
      <c r="T771" s="529"/>
      <c r="U771" s="529"/>
      <c r="V771" s="529"/>
      <c r="W771" s="529"/>
      <c r="X771" s="529"/>
      <c r="Y771" s="529"/>
    </row>
    <row r="772" ht="12.75" customHeight="1">
      <c r="A772" s="149"/>
      <c r="B772" s="149"/>
      <c r="C772" s="149"/>
      <c r="D772" s="149"/>
      <c r="E772" s="149"/>
      <c r="F772" s="149"/>
      <c r="G772" s="149"/>
      <c r="H772" s="149"/>
      <c r="I772" s="149"/>
      <c r="J772" s="149"/>
      <c r="K772" s="149"/>
      <c r="L772" s="149"/>
      <c r="M772" s="529"/>
      <c r="N772" s="529"/>
      <c r="O772" s="529"/>
      <c r="P772" s="529"/>
      <c r="Q772" s="529"/>
      <c r="R772" s="529"/>
      <c r="S772" s="529"/>
      <c r="T772" s="529"/>
      <c r="U772" s="529"/>
      <c r="V772" s="529"/>
      <c r="W772" s="529"/>
      <c r="X772" s="529"/>
      <c r="Y772" s="529"/>
    </row>
    <row r="773" ht="12.75" customHeight="1">
      <c r="A773" s="149"/>
      <c r="B773" s="149"/>
      <c r="C773" s="149"/>
      <c r="D773" s="149"/>
      <c r="E773" s="149"/>
      <c r="F773" s="149"/>
      <c r="G773" s="149"/>
      <c r="H773" s="149"/>
      <c r="I773" s="149"/>
      <c r="J773" s="149"/>
      <c r="K773" s="149"/>
      <c r="L773" s="149"/>
      <c r="M773" s="529"/>
      <c r="N773" s="529"/>
      <c r="O773" s="529"/>
      <c r="P773" s="529"/>
      <c r="Q773" s="529"/>
      <c r="R773" s="529"/>
      <c r="S773" s="529"/>
      <c r="T773" s="529"/>
      <c r="U773" s="529"/>
      <c r="V773" s="529"/>
      <c r="W773" s="529"/>
      <c r="X773" s="529"/>
      <c r="Y773" s="529"/>
    </row>
    <row r="774" ht="12.75" customHeight="1">
      <c r="A774" s="149"/>
      <c r="B774" s="149"/>
      <c r="C774" s="149"/>
      <c r="D774" s="149"/>
      <c r="E774" s="149"/>
      <c r="F774" s="149"/>
      <c r="G774" s="149"/>
      <c r="H774" s="149"/>
      <c r="I774" s="149"/>
      <c r="J774" s="149"/>
      <c r="K774" s="149"/>
      <c r="L774" s="149"/>
      <c r="M774" s="529"/>
      <c r="N774" s="529"/>
      <c r="O774" s="529"/>
      <c r="P774" s="529"/>
      <c r="Q774" s="529"/>
      <c r="R774" s="529"/>
      <c r="S774" s="529"/>
      <c r="T774" s="529"/>
      <c r="U774" s="529"/>
      <c r="V774" s="529"/>
      <c r="W774" s="529"/>
      <c r="X774" s="529"/>
      <c r="Y774" s="529"/>
    </row>
    <row r="775" ht="12.75" customHeight="1">
      <c r="A775" s="149"/>
      <c r="B775" s="149"/>
      <c r="C775" s="149"/>
      <c r="D775" s="149"/>
      <c r="E775" s="149"/>
      <c r="F775" s="149"/>
      <c r="G775" s="149"/>
      <c r="H775" s="149"/>
      <c r="I775" s="149"/>
      <c r="J775" s="149"/>
      <c r="K775" s="149"/>
      <c r="L775" s="149"/>
      <c r="M775" s="529"/>
      <c r="N775" s="529"/>
      <c r="O775" s="529"/>
      <c r="P775" s="529"/>
      <c r="Q775" s="529"/>
      <c r="R775" s="529"/>
      <c r="S775" s="529"/>
      <c r="T775" s="529"/>
      <c r="U775" s="529"/>
      <c r="V775" s="529"/>
      <c r="W775" s="529"/>
      <c r="X775" s="529"/>
      <c r="Y775" s="529"/>
    </row>
    <row r="776" ht="12.75" customHeight="1">
      <c r="A776" s="149"/>
      <c r="B776" s="149"/>
      <c r="C776" s="149"/>
      <c r="D776" s="149"/>
      <c r="E776" s="149"/>
      <c r="F776" s="149"/>
      <c r="G776" s="149"/>
      <c r="H776" s="149"/>
      <c r="I776" s="149"/>
      <c r="J776" s="149"/>
      <c r="K776" s="149"/>
      <c r="L776" s="149"/>
      <c r="M776" s="529"/>
      <c r="N776" s="529"/>
      <c r="O776" s="529"/>
      <c r="P776" s="529"/>
      <c r="Q776" s="529"/>
      <c r="R776" s="529"/>
      <c r="S776" s="529"/>
      <c r="T776" s="529"/>
      <c r="U776" s="529"/>
      <c r="V776" s="529"/>
      <c r="W776" s="529"/>
      <c r="X776" s="529"/>
      <c r="Y776" s="529"/>
    </row>
    <row r="777" ht="12.75" customHeight="1">
      <c r="A777" s="149"/>
      <c r="B777" s="149"/>
      <c r="C777" s="149"/>
      <c r="D777" s="149"/>
      <c r="E777" s="149"/>
      <c r="F777" s="149"/>
      <c r="G777" s="149"/>
      <c r="H777" s="149"/>
      <c r="I777" s="149"/>
      <c r="J777" s="149"/>
      <c r="K777" s="149"/>
      <c r="L777" s="149"/>
      <c r="M777" s="529"/>
      <c r="N777" s="529"/>
      <c r="O777" s="529"/>
      <c r="P777" s="529"/>
      <c r="Q777" s="529"/>
      <c r="R777" s="529"/>
      <c r="S777" s="529"/>
      <c r="T777" s="529"/>
      <c r="U777" s="529"/>
      <c r="V777" s="529"/>
      <c r="W777" s="529"/>
      <c r="X777" s="529"/>
      <c r="Y777" s="529"/>
    </row>
    <row r="778" ht="12.75" customHeight="1">
      <c r="A778" s="149"/>
      <c r="B778" s="149"/>
      <c r="C778" s="149"/>
      <c r="D778" s="149"/>
      <c r="E778" s="149"/>
      <c r="F778" s="149"/>
      <c r="G778" s="149"/>
      <c r="H778" s="149"/>
      <c r="I778" s="149"/>
      <c r="J778" s="149"/>
      <c r="K778" s="149"/>
      <c r="L778" s="149"/>
      <c r="M778" s="529"/>
      <c r="N778" s="529"/>
      <c r="O778" s="529"/>
      <c r="P778" s="529"/>
      <c r="Q778" s="529"/>
      <c r="R778" s="529"/>
      <c r="S778" s="529"/>
      <c r="T778" s="529"/>
      <c r="U778" s="529"/>
      <c r="V778" s="529"/>
      <c r="W778" s="529"/>
      <c r="X778" s="529"/>
      <c r="Y778" s="529"/>
    </row>
    <row r="779" ht="12.75" customHeight="1">
      <c r="A779" s="149"/>
      <c r="B779" s="149"/>
      <c r="C779" s="149"/>
      <c r="D779" s="149"/>
      <c r="E779" s="149"/>
      <c r="F779" s="149"/>
      <c r="G779" s="149"/>
      <c r="H779" s="149"/>
      <c r="I779" s="149"/>
      <c r="J779" s="149"/>
      <c r="K779" s="149"/>
      <c r="L779" s="149"/>
      <c r="M779" s="529"/>
      <c r="N779" s="529"/>
      <c r="O779" s="529"/>
      <c r="P779" s="529"/>
      <c r="Q779" s="529"/>
      <c r="R779" s="529"/>
      <c r="S779" s="529"/>
      <c r="T779" s="529"/>
      <c r="U779" s="529"/>
      <c r="V779" s="529"/>
      <c r="W779" s="529"/>
      <c r="X779" s="529"/>
      <c r="Y779" s="529"/>
    </row>
    <row r="780" ht="12.75" customHeight="1">
      <c r="A780" s="149"/>
      <c r="B780" s="149"/>
      <c r="C780" s="149"/>
      <c r="D780" s="149"/>
      <c r="E780" s="149"/>
      <c r="F780" s="149"/>
      <c r="G780" s="149"/>
      <c r="H780" s="149"/>
      <c r="I780" s="149"/>
      <c r="J780" s="149"/>
      <c r="K780" s="149"/>
      <c r="L780" s="149"/>
      <c r="M780" s="529"/>
      <c r="N780" s="529"/>
      <c r="O780" s="529"/>
      <c r="P780" s="529"/>
      <c r="Q780" s="529"/>
      <c r="R780" s="529"/>
      <c r="S780" s="529"/>
      <c r="T780" s="529"/>
      <c r="U780" s="529"/>
      <c r="V780" s="529"/>
      <c r="W780" s="529"/>
      <c r="X780" s="529"/>
      <c r="Y780" s="529"/>
    </row>
    <row r="781" ht="12.75" customHeight="1">
      <c r="A781" s="149"/>
      <c r="B781" s="149"/>
      <c r="C781" s="149"/>
      <c r="D781" s="149"/>
      <c r="E781" s="149"/>
      <c r="F781" s="149"/>
      <c r="G781" s="149"/>
      <c r="H781" s="149"/>
      <c r="I781" s="149"/>
      <c r="J781" s="149"/>
      <c r="K781" s="149"/>
      <c r="L781" s="149"/>
      <c r="M781" s="529"/>
      <c r="N781" s="529"/>
      <c r="O781" s="529"/>
      <c r="P781" s="529"/>
      <c r="Q781" s="529"/>
      <c r="R781" s="529"/>
      <c r="S781" s="529"/>
      <c r="T781" s="529"/>
      <c r="U781" s="529"/>
      <c r="V781" s="529"/>
      <c r="W781" s="529"/>
      <c r="X781" s="529"/>
      <c r="Y781" s="529"/>
    </row>
    <row r="782" ht="12.75" customHeight="1">
      <c r="A782" s="149"/>
      <c r="B782" s="149"/>
      <c r="C782" s="149"/>
      <c r="D782" s="149"/>
      <c r="E782" s="149"/>
      <c r="F782" s="149"/>
      <c r="G782" s="149"/>
      <c r="H782" s="149"/>
      <c r="I782" s="149"/>
      <c r="J782" s="149"/>
      <c r="K782" s="149"/>
      <c r="L782" s="149"/>
      <c r="M782" s="529"/>
      <c r="N782" s="529"/>
      <c r="O782" s="529"/>
      <c r="P782" s="529"/>
      <c r="Q782" s="529"/>
      <c r="R782" s="529"/>
      <c r="S782" s="529"/>
      <c r="T782" s="529"/>
      <c r="U782" s="529"/>
      <c r="V782" s="529"/>
      <c r="W782" s="529"/>
      <c r="X782" s="529"/>
      <c r="Y782" s="529"/>
    </row>
    <row r="783" ht="12.75" customHeight="1">
      <c r="A783" s="149"/>
      <c r="B783" s="149"/>
      <c r="C783" s="149"/>
      <c r="D783" s="149"/>
      <c r="E783" s="149"/>
      <c r="F783" s="149"/>
      <c r="G783" s="149"/>
      <c r="H783" s="149"/>
      <c r="I783" s="149"/>
      <c r="J783" s="149"/>
      <c r="K783" s="149"/>
      <c r="L783" s="149"/>
      <c r="M783" s="529"/>
      <c r="N783" s="529"/>
      <c r="O783" s="529"/>
      <c r="P783" s="529"/>
      <c r="Q783" s="529"/>
      <c r="R783" s="529"/>
      <c r="S783" s="529"/>
      <c r="T783" s="529"/>
      <c r="U783" s="529"/>
      <c r="V783" s="529"/>
      <c r="W783" s="529"/>
      <c r="X783" s="529"/>
      <c r="Y783" s="529"/>
    </row>
    <row r="784" ht="12.75" customHeight="1">
      <c r="A784" s="149"/>
      <c r="B784" s="149"/>
      <c r="C784" s="149"/>
      <c r="D784" s="149"/>
      <c r="E784" s="149"/>
      <c r="F784" s="149"/>
      <c r="G784" s="149"/>
      <c r="H784" s="149"/>
      <c r="I784" s="149"/>
      <c r="J784" s="149"/>
      <c r="K784" s="149"/>
      <c r="L784" s="149"/>
      <c r="M784" s="529"/>
      <c r="N784" s="529"/>
      <c r="O784" s="529"/>
      <c r="P784" s="529"/>
      <c r="Q784" s="529"/>
      <c r="R784" s="529"/>
      <c r="S784" s="529"/>
      <c r="T784" s="529"/>
      <c r="U784" s="529"/>
      <c r="V784" s="529"/>
      <c r="W784" s="529"/>
      <c r="X784" s="529"/>
      <c r="Y784" s="529"/>
    </row>
    <row r="785" ht="12.75" customHeight="1">
      <c r="A785" s="149"/>
      <c r="B785" s="149"/>
      <c r="C785" s="149"/>
      <c r="D785" s="149"/>
      <c r="E785" s="149"/>
      <c r="F785" s="149"/>
      <c r="G785" s="149"/>
      <c r="H785" s="149"/>
      <c r="I785" s="149"/>
      <c r="J785" s="149"/>
      <c r="K785" s="149"/>
      <c r="L785" s="149"/>
      <c r="M785" s="529"/>
      <c r="N785" s="529"/>
      <c r="O785" s="529"/>
      <c r="P785" s="529"/>
      <c r="Q785" s="529"/>
      <c r="R785" s="529"/>
      <c r="S785" s="529"/>
      <c r="T785" s="529"/>
      <c r="U785" s="529"/>
      <c r="V785" s="529"/>
      <c r="W785" s="529"/>
      <c r="X785" s="529"/>
      <c r="Y785" s="529"/>
    </row>
    <row r="786" ht="12.75" customHeight="1">
      <c r="A786" s="149"/>
      <c r="B786" s="149"/>
      <c r="C786" s="149"/>
      <c r="D786" s="149"/>
      <c r="E786" s="149"/>
      <c r="F786" s="149"/>
      <c r="G786" s="149"/>
      <c r="H786" s="149"/>
      <c r="I786" s="149"/>
      <c r="J786" s="149"/>
      <c r="K786" s="149"/>
      <c r="L786" s="149"/>
      <c r="M786" s="529"/>
      <c r="N786" s="529"/>
      <c r="O786" s="529"/>
      <c r="P786" s="529"/>
      <c r="Q786" s="529"/>
      <c r="R786" s="529"/>
      <c r="S786" s="529"/>
      <c r="T786" s="529"/>
      <c r="U786" s="529"/>
      <c r="V786" s="529"/>
      <c r="W786" s="529"/>
      <c r="X786" s="529"/>
      <c r="Y786" s="529"/>
    </row>
    <row r="787" ht="12.75" customHeight="1">
      <c r="A787" s="149"/>
      <c r="B787" s="149"/>
      <c r="C787" s="149"/>
      <c r="D787" s="149"/>
      <c r="E787" s="149"/>
      <c r="F787" s="149"/>
      <c r="G787" s="149"/>
      <c r="H787" s="149"/>
      <c r="I787" s="149"/>
      <c r="J787" s="149"/>
      <c r="K787" s="149"/>
      <c r="L787" s="149"/>
      <c r="M787" s="529"/>
      <c r="N787" s="529"/>
      <c r="O787" s="529"/>
      <c r="P787" s="529"/>
      <c r="Q787" s="529"/>
      <c r="R787" s="529"/>
      <c r="S787" s="529"/>
      <c r="T787" s="529"/>
      <c r="U787" s="529"/>
      <c r="V787" s="529"/>
      <c r="W787" s="529"/>
      <c r="X787" s="529"/>
      <c r="Y787" s="529"/>
    </row>
    <row r="788" ht="12.75" customHeight="1">
      <c r="A788" s="149"/>
      <c r="B788" s="149"/>
      <c r="C788" s="149"/>
      <c r="D788" s="149"/>
      <c r="E788" s="149"/>
      <c r="F788" s="149"/>
      <c r="G788" s="149"/>
      <c r="H788" s="149"/>
      <c r="I788" s="149"/>
      <c r="J788" s="149"/>
      <c r="K788" s="149"/>
      <c r="L788" s="149"/>
      <c r="M788" s="529"/>
      <c r="N788" s="529"/>
      <c r="O788" s="529"/>
      <c r="P788" s="529"/>
      <c r="Q788" s="529"/>
      <c r="R788" s="529"/>
      <c r="S788" s="529"/>
      <c r="T788" s="529"/>
      <c r="U788" s="529"/>
      <c r="V788" s="529"/>
      <c r="W788" s="529"/>
      <c r="X788" s="529"/>
      <c r="Y788" s="529"/>
    </row>
    <row r="789" ht="12.75" customHeight="1">
      <c r="A789" s="149"/>
      <c r="B789" s="149"/>
      <c r="C789" s="149"/>
      <c r="D789" s="149"/>
      <c r="E789" s="149"/>
      <c r="F789" s="149"/>
      <c r="G789" s="149"/>
      <c r="H789" s="149"/>
      <c r="I789" s="149"/>
      <c r="J789" s="149"/>
      <c r="K789" s="149"/>
      <c r="L789" s="149"/>
      <c r="M789" s="529"/>
      <c r="N789" s="529"/>
      <c r="O789" s="529"/>
      <c r="P789" s="529"/>
      <c r="Q789" s="529"/>
      <c r="R789" s="529"/>
      <c r="S789" s="529"/>
      <c r="T789" s="529"/>
      <c r="U789" s="529"/>
      <c r="V789" s="529"/>
      <c r="W789" s="529"/>
      <c r="X789" s="529"/>
      <c r="Y789" s="529"/>
    </row>
    <row r="790" ht="12.75" customHeight="1">
      <c r="A790" s="149"/>
      <c r="B790" s="149"/>
      <c r="C790" s="149"/>
      <c r="D790" s="149"/>
      <c r="E790" s="149"/>
      <c r="F790" s="149"/>
      <c r="G790" s="149"/>
      <c r="H790" s="149"/>
      <c r="I790" s="149"/>
      <c r="J790" s="149"/>
      <c r="K790" s="149"/>
      <c r="L790" s="149"/>
      <c r="M790" s="529"/>
      <c r="N790" s="529"/>
      <c r="O790" s="529"/>
      <c r="P790" s="529"/>
      <c r="Q790" s="529"/>
      <c r="R790" s="529"/>
      <c r="S790" s="529"/>
      <c r="T790" s="529"/>
      <c r="U790" s="529"/>
      <c r="V790" s="529"/>
      <c r="W790" s="529"/>
      <c r="X790" s="529"/>
      <c r="Y790" s="529"/>
    </row>
    <row r="791" ht="12.75" customHeight="1">
      <c r="A791" s="149"/>
      <c r="B791" s="149"/>
      <c r="C791" s="149"/>
      <c r="D791" s="149"/>
      <c r="E791" s="149"/>
      <c r="F791" s="149"/>
      <c r="G791" s="149"/>
      <c r="H791" s="149"/>
      <c r="I791" s="149"/>
      <c r="J791" s="149"/>
      <c r="K791" s="149"/>
      <c r="L791" s="149"/>
      <c r="M791" s="529"/>
      <c r="N791" s="529"/>
      <c r="O791" s="529"/>
      <c r="P791" s="529"/>
      <c r="Q791" s="529"/>
      <c r="R791" s="529"/>
      <c r="S791" s="529"/>
      <c r="T791" s="529"/>
      <c r="U791" s="529"/>
      <c r="V791" s="529"/>
      <c r="W791" s="529"/>
      <c r="X791" s="529"/>
      <c r="Y791" s="529"/>
    </row>
    <row r="792" ht="12.75" customHeight="1">
      <c r="A792" s="149"/>
      <c r="B792" s="149"/>
      <c r="C792" s="149"/>
      <c r="D792" s="149"/>
      <c r="E792" s="149"/>
      <c r="F792" s="149"/>
      <c r="G792" s="149"/>
      <c r="H792" s="149"/>
      <c r="I792" s="149"/>
      <c r="J792" s="149"/>
      <c r="K792" s="149"/>
      <c r="L792" s="149"/>
      <c r="M792" s="529"/>
      <c r="N792" s="529"/>
      <c r="O792" s="529"/>
      <c r="P792" s="529"/>
      <c r="Q792" s="529"/>
      <c r="R792" s="529"/>
      <c r="S792" s="529"/>
      <c r="T792" s="529"/>
      <c r="U792" s="529"/>
      <c r="V792" s="529"/>
      <c r="W792" s="529"/>
      <c r="X792" s="529"/>
      <c r="Y792" s="529"/>
    </row>
    <row r="793" ht="12.75" customHeight="1">
      <c r="A793" s="149"/>
      <c r="B793" s="149"/>
      <c r="C793" s="149"/>
      <c r="D793" s="149"/>
      <c r="E793" s="149"/>
      <c r="F793" s="149"/>
      <c r="G793" s="149"/>
      <c r="H793" s="149"/>
      <c r="I793" s="149"/>
      <c r="J793" s="149"/>
      <c r="K793" s="149"/>
      <c r="L793" s="149"/>
      <c r="M793" s="529"/>
      <c r="N793" s="529"/>
      <c r="O793" s="529"/>
      <c r="P793" s="529"/>
      <c r="Q793" s="529"/>
      <c r="R793" s="529"/>
      <c r="S793" s="529"/>
      <c r="T793" s="529"/>
      <c r="U793" s="529"/>
      <c r="V793" s="529"/>
      <c r="W793" s="529"/>
      <c r="X793" s="529"/>
      <c r="Y793" s="529"/>
    </row>
    <row r="794" ht="12.75" customHeight="1">
      <c r="A794" s="149"/>
      <c r="B794" s="149"/>
      <c r="C794" s="149"/>
      <c r="D794" s="149"/>
      <c r="E794" s="149"/>
      <c r="F794" s="149"/>
      <c r="G794" s="149"/>
      <c r="H794" s="149"/>
      <c r="I794" s="149"/>
      <c r="J794" s="149"/>
      <c r="K794" s="149"/>
      <c r="L794" s="149"/>
      <c r="M794" s="529"/>
      <c r="N794" s="529"/>
      <c r="O794" s="529"/>
      <c r="P794" s="529"/>
      <c r="Q794" s="529"/>
      <c r="R794" s="529"/>
      <c r="S794" s="529"/>
      <c r="T794" s="529"/>
      <c r="U794" s="529"/>
      <c r="V794" s="529"/>
      <c r="W794" s="529"/>
      <c r="X794" s="529"/>
      <c r="Y794" s="529"/>
    </row>
    <row r="795" ht="12.75" customHeight="1">
      <c r="A795" s="149"/>
      <c r="B795" s="149"/>
      <c r="C795" s="149"/>
      <c r="D795" s="149"/>
      <c r="E795" s="149"/>
      <c r="F795" s="149"/>
      <c r="G795" s="149"/>
      <c r="H795" s="149"/>
      <c r="I795" s="149"/>
      <c r="J795" s="149"/>
      <c r="K795" s="149"/>
      <c r="L795" s="149"/>
      <c r="M795" s="529"/>
      <c r="N795" s="529"/>
      <c r="O795" s="529"/>
      <c r="P795" s="529"/>
      <c r="Q795" s="529"/>
      <c r="R795" s="529"/>
      <c r="S795" s="529"/>
      <c r="T795" s="529"/>
      <c r="U795" s="529"/>
      <c r="V795" s="529"/>
      <c r="W795" s="529"/>
      <c r="X795" s="529"/>
      <c r="Y795" s="529"/>
    </row>
    <row r="796" ht="12.75" customHeight="1">
      <c r="A796" s="149"/>
      <c r="B796" s="149"/>
      <c r="C796" s="149"/>
      <c r="D796" s="149"/>
      <c r="E796" s="149"/>
      <c r="F796" s="149"/>
      <c r="G796" s="149"/>
      <c r="H796" s="149"/>
      <c r="I796" s="149"/>
      <c r="J796" s="149"/>
      <c r="K796" s="149"/>
      <c r="L796" s="149"/>
      <c r="M796" s="529"/>
      <c r="N796" s="529"/>
      <c r="O796" s="529"/>
      <c r="P796" s="529"/>
      <c r="Q796" s="529"/>
      <c r="R796" s="529"/>
      <c r="S796" s="529"/>
      <c r="T796" s="529"/>
      <c r="U796" s="529"/>
      <c r="V796" s="529"/>
      <c r="W796" s="529"/>
      <c r="X796" s="529"/>
      <c r="Y796" s="529"/>
    </row>
    <row r="797" ht="12.75" customHeight="1">
      <c r="A797" s="149"/>
      <c r="B797" s="149"/>
      <c r="C797" s="149"/>
      <c r="D797" s="149"/>
      <c r="E797" s="149"/>
      <c r="F797" s="149"/>
      <c r="G797" s="149"/>
      <c r="H797" s="149"/>
      <c r="I797" s="149"/>
      <c r="J797" s="149"/>
      <c r="K797" s="149"/>
      <c r="L797" s="149"/>
      <c r="M797" s="529"/>
      <c r="N797" s="529"/>
      <c r="O797" s="529"/>
      <c r="P797" s="529"/>
      <c r="Q797" s="529"/>
      <c r="R797" s="529"/>
      <c r="S797" s="529"/>
      <c r="T797" s="529"/>
      <c r="U797" s="529"/>
      <c r="V797" s="529"/>
      <c r="W797" s="529"/>
      <c r="X797" s="529"/>
      <c r="Y797" s="529"/>
    </row>
    <row r="798" ht="12.75" customHeight="1">
      <c r="A798" s="149"/>
      <c r="B798" s="149"/>
      <c r="C798" s="149"/>
      <c r="D798" s="149"/>
      <c r="E798" s="149"/>
      <c r="F798" s="149"/>
      <c r="G798" s="149"/>
      <c r="H798" s="149"/>
      <c r="I798" s="149"/>
      <c r="J798" s="149"/>
      <c r="K798" s="149"/>
      <c r="L798" s="149"/>
      <c r="M798" s="529"/>
      <c r="N798" s="529"/>
      <c r="O798" s="529"/>
      <c r="P798" s="529"/>
      <c r="Q798" s="529"/>
      <c r="R798" s="529"/>
      <c r="S798" s="529"/>
      <c r="T798" s="529"/>
      <c r="U798" s="529"/>
      <c r="V798" s="529"/>
      <c r="W798" s="529"/>
      <c r="X798" s="529"/>
      <c r="Y798" s="529"/>
    </row>
    <row r="799" ht="12.75" customHeight="1">
      <c r="A799" s="149"/>
      <c r="B799" s="149"/>
      <c r="C799" s="149"/>
      <c r="D799" s="149"/>
      <c r="E799" s="149"/>
      <c r="F799" s="149"/>
      <c r="G799" s="149"/>
      <c r="H799" s="149"/>
      <c r="I799" s="149"/>
      <c r="J799" s="149"/>
      <c r="K799" s="149"/>
      <c r="L799" s="149"/>
      <c r="M799" s="529"/>
      <c r="N799" s="529"/>
      <c r="O799" s="529"/>
      <c r="P799" s="529"/>
      <c r="Q799" s="529"/>
      <c r="R799" s="529"/>
      <c r="S799" s="529"/>
      <c r="T799" s="529"/>
      <c r="U799" s="529"/>
      <c r="V799" s="529"/>
      <c r="W799" s="529"/>
      <c r="X799" s="529"/>
      <c r="Y799" s="529"/>
    </row>
    <row r="800" ht="12.75" customHeight="1">
      <c r="A800" s="149"/>
      <c r="B800" s="149"/>
      <c r="C800" s="149"/>
      <c r="D800" s="149"/>
      <c r="E800" s="149"/>
      <c r="F800" s="149"/>
      <c r="G800" s="149"/>
      <c r="H800" s="149"/>
      <c r="I800" s="149"/>
      <c r="J800" s="149"/>
      <c r="K800" s="149"/>
      <c r="L800" s="149"/>
      <c r="M800" s="529"/>
      <c r="N800" s="529"/>
      <c r="O800" s="529"/>
      <c r="P800" s="529"/>
      <c r="Q800" s="529"/>
      <c r="R800" s="529"/>
      <c r="S800" s="529"/>
      <c r="T800" s="529"/>
      <c r="U800" s="529"/>
      <c r="V800" s="529"/>
      <c r="W800" s="529"/>
      <c r="X800" s="529"/>
      <c r="Y800" s="529"/>
    </row>
    <row r="801" ht="12.75" customHeight="1">
      <c r="A801" s="149"/>
      <c r="B801" s="149"/>
      <c r="C801" s="149"/>
      <c r="D801" s="149"/>
      <c r="E801" s="149"/>
      <c r="F801" s="149"/>
      <c r="G801" s="149"/>
      <c r="H801" s="149"/>
      <c r="I801" s="149"/>
      <c r="J801" s="149"/>
      <c r="K801" s="149"/>
      <c r="L801" s="149"/>
      <c r="M801" s="529"/>
      <c r="N801" s="529"/>
      <c r="O801" s="529"/>
      <c r="P801" s="529"/>
      <c r="Q801" s="529"/>
      <c r="R801" s="529"/>
      <c r="S801" s="529"/>
      <c r="T801" s="529"/>
      <c r="U801" s="529"/>
      <c r="V801" s="529"/>
      <c r="W801" s="529"/>
      <c r="X801" s="529"/>
      <c r="Y801" s="529"/>
    </row>
    <row r="802" ht="12.75" customHeight="1">
      <c r="A802" s="149"/>
      <c r="B802" s="149"/>
      <c r="C802" s="149"/>
      <c r="D802" s="149"/>
      <c r="E802" s="149"/>
      <c r="F802" s="149"/>
      <c r="G802" s="149"/>
      <c r="H802" s="149"/>
      <c r="I802" s="149"/>
      <c r="J802" s="149"/>
      <c r="K802" s="149"/>
      <c r="L802" s="149"/>
      <c r="M802" s="529"/>
      <c r="N802" s="529"/>
      <c r="O802" s="529"/>
      <c r="P802" s="529"/>
      <c r="Q802" s="529"/>
      <c r="R802" s="529"/>
      <c r="S802" s="529"/>
      <c r="T802" s="529"/>
      <c r="U802" s="529"/>
      <c r="V802" s="529"/>
      <c r="W802" s="529"/>
      <c r="X802" s="529"/>
      <c r="Y802" s="529"/>
    </row>
    <row r="803" ht="12.75" customHeight="1">
      <c r="A803" s="149"/>
      <c r="B803" s="149"/>
      <c r="C803" s="149"/>
      <c r="D803" s="149"/>
      <c r="E803" s="149"/>
      <c r="F803" s="149"/>
      <c r="G803" s="149"/>
      <c r="H803" s="149"/>
      <c r="I803" s="149"/>
      <c r="J803" s="149"/>
      <c r="K803" s="149"/>
      <c r="L803" s="149"/>
      <c r="M803" s="529"/>
      <c r="N803" s="529"/>
      <c r="O803" s="529"/>
      <c r="P803" s="529"/>
      <c r="Q803" s="529"/>
      <c r="R803" s="529"/>
      <c r="S803" s="529"/>
      <c r="T803" s="529"/>
      <c r="U803" s="529"/>
      <c r="V803" s="529"/>
      <c r="W803" s="529"/>
      <c r="X803" s="529"/>
      <c r="Y803" s="529"/>
    </row>
    <row r="804" ht="12.75" customHeight="1">
      <c r="A804" s="149"/>
      <c r="B804" s="149"/>
      <c r="C804" s="149"/>
      <c r="D804" s="149"/>
      <c r="E804" s="149"/>
      <c r="F804" s="149"/>
      <c r="G804" s="149"/>
      <c r="H804" s="149"/>
      <c r="I804" s="149"/>
      <c r="J804" s="149"/>
      <c r="K804" s="149"/>
      <c r="L804" s="149"/>
      <c r="M804" s="529"/>
      <c r="N804" s="529"/>
      <c r="O804" s="529"/>
      <c r="P804" s="529"/>
      <c r="Q804" s="529"/>
      <c r="R804" s="529"/>
      <c r="S804" s="529"/>
      <c r="T804" s="529"/>
      <c r="U804" s="529"/>
      <c r="V804" s="529"/>
      <c r="W804" s="529"/>
      <c r="X804" s="529"/>
      <c r="Y804" s="529"/>
    </row>
    <row r="805" ht="12.75" customHeight="1">
      <c r="A805" s="149"/>
      <c r="B805" s="149"/>
      <c r="C805" s="149"/>
      <c r="D805" s="149"/>
      <c r="E805" s="149"/>
      <c r="F805" s="149"/>
      <c r="G805" s="149"/>
      <c r="H805" s="149"/>
      <c r="I805" s="149"/>
      <c r="J805" s="149"/>
      <c r="K805" s="149"/>
      <c r="L805" s="149"/>
      <c r="M805" s="529"/>
      <c r="N805" s="529"/>
      <c r="O805" s="529"/>
      <c r="P805" s="529"/>
      <c r="Q805" s="529"/>
      <c r="R805" s="529"/>
      <c r="S805" s="529"/>
      <c r="T805" s="529"/>
      <c r="U805" s="529"/>
      <c r="V805" s="529"/>
      <c r="W805" s="529"/>
      <c r="X805" s="529"/>
      <c r="Y805" s="529"/>
    </row>
    <row r="806" ht="12.75" customHeight="1">
      <c r="A806" s="149"/>
      <c r="B806" s="149"/>
      <c r="C806" s="149"/>
      <c r="D806" s="149"/>
      <c r="E806" s="149"/>
      <c r="F806" s="149"/>
      <c r="G806" s="149"/>
      <c r="H806" s="149"/>
      <c r="I806" s="149"/>
      <c r="J806" s="149"/>
      <c r="K806" s="149"/>
      <c r="L806" s="149"/>
      <c r="M806" s="529"/>
      <c r="N806" s="529"/>
      <c r="O806" s="529"/>
      <c r="P806" s="529"/>
      <c r="Q806" s="529"/>
      <c r="R806" s="529"/>
      <c r="S806" s="529"/>
      <c r="T806" s="529"/>
      <c r="U806" s="529"/>
      <c r="V806" s="529"/>
      <c r="W806" s="529"/>
      <c r="X806" s="529"/>
      <c r="Y806" s="529"/>
    </row>
    <row r="807" ht="12.75" customHeight="1">
      <c r="A807" s="149"/>
      <c r="B807" s="149"/>
      <c r="C807" s="149"/>
      <c r="D807" s="149"/>
      <c r="E807" s="149"/>
      <c r="F807" s="149"/>
      <c r="G807" s="149"/>
      <c r="H807" s="149"/>
      <c r="I807" s="149"/>
      <c r="J807" s="149"/>
      <c r="K807" s="149"/>
      <c r="L807" s="149"/>
      <c r="M807" s="529"/>
      <c r="N807" s="529"/>
      <c r="O807" s="529"/>
      <c r="P807" s="529"/>
      <c r="Q807" s="529"/>
      <c r="R807" s="529"/>
      <c r="S807" s="529"/>
      <c r="T807" s="529"/>
      <c r="U807" s="529"/>
      <c r="V807" s="529"/>
      <c r="W807" s="529"/>
      <c r="X807" s="529"/>
      <c r="Y807" s="529"/>
    </row>
    <row r="808" ht="12.75" customHeight="1">
      <c r="A808" s="149"/>
      <c r="B808" s="149"/>
      <c r="C808" s="149"/>
      <c r="D808" s="149"/>
      <c r="E808" s="149"/>
      <c r="F808" s="149"/>
      <c r="G808" s="149"/>
      <c r="H808" s="149"/>
      <c r="I808" s="149"/>
      <c r="J808" s="149"/>
      <c r="K808" s="149"/>
      <c r="L808" s="149"/>
      <c r="M808" s="529"/>
      <c r="N808" s="529"/>
      <c r="O808" s="529"/>
      <c r="P808" s="529"/>
      <c r="Q808" s="529"/>
      <c r="R808" s="529"/>
      <c r="S808" s="529"/>
      <c r="T808" s="529"/>
      <c r="U808" s="529"/>
      <c r="V808" s="529"/>
      <c r="W808" s="529"/>
      <c r="X808" s="529"/>
      <c r="Y808" s="529"/>
    </row>
    <row r="809" ht="12.75" customHeight="1">
      <c r="A809" s="149"/>
      <c r="B809" s="149"/>
      <c r="C809" s="149"/>
      <c r="D809" s="149"/>
      <c r="E809" s="149"/>
      <c r="F809" s="149"/>
      <c r="G809" s="149"/>
      <c r="H809" s="149"/>
      <c r="I809" s="149"/>
      <c r="J809" s="149"/>
      <c r="K809" s="149"/>
      <c r="L809" s="149"/>
      <c r="M809" s="529"/>
      <c r="N809" s="529"/>
      <c r="O809" s="529"/>
      <c r="P809" s="529"/>
      <c r="Q809" s="529"/>
      <c r="R809" s="529"/>
      <c r="S809" s="529"/>
      <c r="T809" s="529"/>
      <c r="U809" s="529"/>
      <c r="V809" s="529"/>
      <c r="W809" s="529"/>
      <c r="X809" s="529"/>
      <c r="Y809" s="529"/>
    </row>
    <row r="810" ht="12.75" customHeight="1">
      <c r="A810" s="149"/>
      <c r="B810" s="149"/>
      <c r="C810" s="149"/>
      <c r="D810" s="149"/>
      <c r="E810" s="149"/>
      <c r="F810" s="149"/>
      <c r="G810" s="149"/>
      <c r="H810" s="149"/>
      <c r="I810" s="149"/>
      <c r="J810" s="149"/>
      <c r="K810" s="149"/>
      <c r="L810" s="149"/>
      <c r="M810" s="529"/>
      <c r="N810" s="529"/>
      <c r="O810" s="529"/>
      <c r="P810" s="529"/>
      <c r="Q810" s="529"/>
      <c r="R810" s="529"/>
      <c r="S810" s="529"/>
      <c r="T810" s="529"/>
      <c r="U810" s="529"/>
      <c r="V810" s="529"/>
      <c r="W810" s="529"/>
      <c r="X810" s="529"/>
      <c r="Y810" s="529"/>
    </row>
    <row r="811" ht="12.75" customHeight="1">
      <c r="A811" s="149"/>
      <c r="B811" s="149"/>
      <c r="C811" s="149"/>
      <c r="D811" s="149"/>
      <c r="E811" s="149"/>
      <c r="F811" s="149"/>
      <c r="G811" s="149"/>
      <c r="H811" s="149"/>
      <c r="I811" s="149"/>
      <c r="J811" s="149"/>
      <c r="K811" s="149"/>
      <c r="L811" s="149"/>
      <c r="M811" s="529"/>
      <c r="N811" s="529"/>
      <c r="O811" s="529"/>
      <c r="P811" s="529"/>
      <c r="Q811" s="529"/>
      <c r="R811" s="529"/>
      <c r="S811" s="529"/>
      <c r="T811" s="529"/>
      <c r="U811" s="529"/>
      <c r="V811" s="529"/>
      <c r="W811" s="529"/>
      <c r="X811" s="529"/>
      <c r="Y811" s="529"/>
    </row>
    <row r="812" ht="12.75" customHeight="1">
      <c r="A812" s="149"/>
      <c r="B812" s="149"/>
      <c r="C812" s="149"/>
      <c r="D812" s="149"/>
      <c r="E812" s="149"/>
      <c r="F812" s="149"/>
      <c r="G812" s="149"/>
      <c r="H812" s="149"/>
      <c r="I812" s="149"/>
      <c r="J812" s="149"/>
      <c r="K812" s="149"/>
      <c r="L812" s="149"/>
      <c r="M812" s="529"/>
      <c r="N812" s="529"/>
      <c r="O812" s="529"/>
      <c r="P812" s="529"/>
      <c r="Q812" s="529"/>
      <c r="R812" s="529"/>
      <c r="S812" s="529"/>
      <c r="T812" s="529"/>
      <c r="U812" s="529"/>
      <c r="V812" s="529"/>
      <c r="W812" s="529"/>
      <c r="X812" s="529"/>
      <c r="Y812" s="529"/>
    </row>
    <row r="813" ht="12.75" customHeight="1">
      <c r="A813" s="149"/>
      <c r="B813" s="149"/>
      <c r="C813" s="149"/>
      <c r="D813" s="149"/>
      <c r="E813" s="149"/>
      <c r="F813" s="149"/>
      <c r="G813" s="149"/>
      <c r="H813" s="149"/>
      <c r="I813" s="149"/>
      <c r="J813" s="149"/>
      <c r="K813" s="149"/>
      <c r="L813" s="149"/>
      <c r="M813" s="529"/>
      <c r="N813" s="529"/>
      <c r="O813" s="529"/>
      <c r="P813" s="529"/>
      <c r="Q813" s="529"/>
      <c r="R813" s="529"/>
      <c r="S813" s="529"/>
      <c r="T813" s="529"/>
      <c r="U813" s="529"/>
      <c r="V813" s="529"/>
      <c r="W813" s="529"/>
      <c r="X813" s="529"/>
      <c r="Y813" s="529"/>
    </row>
    <row r="814" ht="12.75" customHeight="1">
      <c r="A814" s="149"/>
      <c r="B814" s="149"/>
      <c r="C814" s="149"/>
      <c r="D814" s="149"/>
      <c r="E814" s="149"/>
      <c r="F814" s="149"/>
      <c r="G814" s="149"/>
      <c r="H814" s="149"/>
      <c r="I814" s="149"/>
      <c r="J814" s="149"/>
      <c r="K814" s="149"/>
      <c r="L814" s="149"/>
      <c r="M814" s="529"/>
      <c r="N814" s="529"/>
      <c r="O814" s="529"/>
      <c r="P814" s="529"/>
      <c r="Q814" s="529"/>
      <c r="R814" s="529"/>
      <c r="S814" s="529"/>
      <c r="T814" s="529"/>
      <c r="U814" s="529"/>
      <c r="V814" s="529"/>
      <c r="W814" s="529"/>
      <c r="X814" s="529"/>
      <c r="Y814" s="529"/>
    </row>
    <row r="815" ht="12.75" customHeight="1">
      <c r="A815" s="149"/>
      <c r="B815" s="149"/>
      <c r="C815" s="149"/>
      <c r="D815" s="149"/>
      <c r="E815" s="149"/>
      <c r="F815" s="149"/>
      <c r="G815" s="149"/>
      <c r="H815" s="149"/>
      <c r="I815" s="149"/>
      <c r="J815" s="149"/>
      <c r="K815" s="149"/>
      <c r="L815" s="149"/>
      <c r="M815" s="529"/>
      <c r="N815" s="529"/>
      <c r="O815" s="529"/>
      <c r="P815" s="529"/>
      <c r="Q815" s="529"/>
      <c r="R815" s="529"/>
      <c r="S815" s="529"/>
      <c r="T815" s="529"/>
      <c r="U815" s="529"/>
      <c r="V815" s="529"/>
      <c r="W815" s="529"/>
      <c r="X815" s="529"/>
      <c r="Y815" s="529"/>
    </row>
    <row r="816" ht="12.75" customHeight="1">
      <c r="A816" s="149"/>
      <c r="B816" s="149"/>
      <c r="C816" s="149"/>
      <c r="D816" s="149"/>
      <c r="E816" s="149"/>
      <c r="F816" s="149"/>
      <c r="G816" s="149"/>
      <c r="H816" s="149"/>
      <c r="I816" s="149"/>
      <c r="J816" s="149"/>
      <c r="K816" s="149"/>
      <c r="L816" s="149"/>
      <c r="M816" s="529"/>
      <c r="N816" s="529"/>
      <c r="O816" s="529"/>
      <c r="P816" s="529"/>
      <c r="Q816" s="529"/>
      <c r="R816" s="529"/>
      <c r="S816" s="529"/>
      <c r="T816" s="529"/>
      <c r="U816" s="529"/>
      <c r="V816" s="529"/>
      <c r="W816" s="529"/>
      <c r="X816" s="529"/>
      <c r="Y816" s="529"/>
    </row>
    <row r="817" ht="12.75" customHeight="1">
      <c r="A817" s="149"/>
      <c r="B817" s="149"/>
      <c r="C817" s="149"/>
      <c r="D817" s="149"/>
      <c r="E817" s="149"/>
      <c r="F817" s="149"/>
      <c r="G817" s="149"/>
      <c r="H817" s="149"/>
      <c r="I817" s="149"/>
      <c r="J817" s="149"/>
      <c r="K817" s="149"/>
      <c r="L817" s="149"/>
      <c r="M817" s="529"/>
      <c r="N817" s="529"/>
      <c r="O817" s="529"/>
      <c r="P817" s="529"/>
      <c r="Q817" s="529"/>
      <c r="R817" s="529"/>
      <c r="S817" s="529"/>
      <c r="T817" s="529"/>
      <c r="U817" s="529"/>
      <c r="V817" s="529"/>
      <c r="W817" s="529"/>
      <c r="X817" s="529"/>
      <c r="Y817" s="529"/>
    </row>
    <row r="818" ht="12.75" customHeight="1">
      <c r="A818" s="149"/>
      <c r="B818" s="149"/>
      <c r="C818" s="149"/>
      <c r="D818" s="149"/>
      <c r="E818" s="149"/>
      <c r="F818" s="149"/>
      <c r="G818" s="149"/>
      <c r="H818" s="149"/>
      <c r="I818" s="149"/>
      <c r="J818" s="149"/>
      <c r="K818" s="149"/>
      <c r="L818" s="149"/>
      <c r="M818" s="529"/>
      <c r="N818" s="529"/>
      <c r="O818" s="529"/>
      <c r="P818" s="529"/>
      <c r="Q818" s="529"/>
      <c r="R818" s="529"/>
      <c r="S818" s="529"/>
      <c r="T818" s="529"/>
      <c r="U818" s="529"/>
      <c r="V818" s="529"/>
      <c r="W818" s="529"/>
      <c r="X818" s="529"/>
      <c r="Y818" s="529"/>
    </row>
    <row r="819" ht="12.75" customHeight="1">
      <c r="A819" s="149"/>
      <c r="B819" s="149"/>
      <c r="C819" s="149"/>
      <c r="D819" s="149"/>
      <c r="E819" s="149"/>
      <c r="F819" s="149"/>
      <c r="G819" s="149"/>
      <c r="H819" s="149"/>
      <c r="I819" s="149"/>
      <c r="J819" s="149"/>
      <c r="K819" s="149"/>
      <c r="L819" s="149"/>
      <c r="M819" s="529"/>
      <c r="N819" s="529"/>
      <c r="O819" s="529"/>
      <c r="P819" s="529"/>
      <c r="Q819" s="529"/>
      <c r="R819" s="529"/>
      <c r="S819" s="529"/>
      <c r="T819" s="529"/>
      <c r="U819" s="529"/>
      <c r="V819" s="529"/>
      <c r="W819" s="529"/>
      <c r="X819" s="529"/>
      <c r="Y819" s="529"/>
    </row>
    <row r="820" ht="12.75" customHeight="1">
      <c r="A820" s="149"/>
      <c r="B820" s="149"/>
      <c r="C820" s="149"/>
      <c r="D820" s="149"/>
      <c r="E820" s="149"/>
      <c r="F820" s="149"/>
      <c r="G820" s="149"/>
      <c r="H820" s="149"/>
      <c r="I820" s="149"/>
      <c r="J820" s="149"/>
      <c r="K820" s="149"/>
      <c r="L820" s="149"/>
      <c r="M820" s="529"/>
      <c r="N820" s="529"/>
      <c r="O820" s="529"/>
      <c r="P820" s="529"/>
      <c r="Q820" s="529"/>
      <c r="R820" s="529"/>
      <c r="S820" s="529"/>
      <c r="T820" s="529"/>
      <c r="U820" s="529"/>
      <c r="V820" s="529"/>
      <c r="W820" s="529"/>
      <c r="X820" s="529"/>
      <c r="Y820" s="529"/>
    </row>
    <row r="821" ht="12.75" customHeight="1">
      <c r="A821" s="149"/>
      <c r="B821" s="149"/>
      <c r="C821" s="149"/>
      <c r="D821" s="149"/>
      <c r="E821" s="149"/>
      <c r="F821" s="149"/>
      <c r="G821" s="149"/>
      <c r="H821" s="149"/>
      <c r="I821" s="149"/>
      <c r="J821" s="149"/>
      <c r="K821" s="149"/>
      <c r="L821" s="149"/>
      <c r="M821" s="529"/>
      <c r="N821" s="529"/>
      <c r="O821" s="529"/>
      <c r="P821" s="529"/>
      <c r="Q821" s="529"/>
      <c r="R821" s="529"/>
      <c r="S821" s="529"/>
      <c r="T821" s="529"/>
      <c r="U821" s="529"/>
      <c r="V821" s="529"/>
      <c r="W821" s="529"/>
      <c r="X821" s="529"/>
      <c r="Y821" s="529"/>
    </row>
    <row r="822" ht="12.75" customHeight="1">
      <c r="A822" s="149"/>
      <c r="B822" s="149"/>
      <c r="C822" s="149"/>
      <c r="D822" s="149"/>
      <c r="E822" s="149"/>
      <c r="F822" s="149"/>
      <c r="G822" s="149"/>
      <c r="H822" s="149"/>
      <c r="I822" s="149"/>
      <c r="J822" s="149"/>
      <c r="K822" s="149"/>
      <c r="L822" s="149"/>
      <c r="M822" s="529"/>
      <c r="N822" s="529"/>
      <c r="O822" s="529"/>
      <c r="P822" s="529"/>
      <c r="Q822" s="529"/>
      <c r="R822" s="529"/>
      <c r="S822" s="529"/>
      <c r="T822" s="529"/>
      <c r="U822" s="529"/>
      <c r="V822" s="529"/>
      <c r="W822" s="529"/>
      <c r="X822" s="529"/>
      <c r="Y822" s="529"/>
    </row>
    <row r="823" ht="12.75" customHeight="1">
      <c r="A823" s="149"/>
      <c r="B823" s="149"/>
      <c r="C823" s="149"/>
      <c r="D823" s="149"/>
      <c r="E823" s="149"/>
      <c r="F823" s="149"/>
      <c r="G823" s="149"/>
      <c r="H823" s="149"/>
      <c r="I823" s="149"/>
      <c r="J823" s="149"/>
      <c r="K823" s="149"/>
      <c r="L823" s="149"/>
      <c r="M823" s="529"/>
      <c r="N823" s="529"/>
      <c r="O823" s="529"/>
      <c r="P823" s="529"/>
      <c r="Q823" s="529"/>
      <c r="R823" s="529"/>
      <c r="S823" s="529"/>
      <c r="T823" s="529"/>
      <c r="U823" s="529"/>
      <c r="V823" s="529"/>
      <c r="W823" s="529"/>
      <c r="X823" s="529"/>
      <c r="Y823" s="529"/>
    </row>
    <row r="824" ht="12.75" customHeight="1">
      <c r="A824" s="149"/>
      <c r="B824" s="149"/>
      <c r="C824" s="149"/>
      <c r="D824" s="149"/>
      <c r="E824" s="149"/>
      <c r="F824" s="149"/>
      <c r="G824" s="149"/>
      <c r="H824" s="149"/>
      <c r="I824" s="149"/>
      <c r="J824" s="149"/>
      <c r="K824" s="149"/>
      <c r="L824" s="149"/>
      <c r="M824" s="529"/>
      <c r="N824" s="529"/>
      <c r="O824" s="529"/>
      <c r="P824" s="529"/>
      <c r="Q824" s="529"/>
      <c r="R824" s="529"/>
      <c r="S824" s="529"/>
      <c r="T824" s="529"/>
      <c r="U824" s="529"/>
      <c r="V824" s="529"/>
      <c r="W824" s="529"/>
      <c r="X824" s="529"/>
      <c r="Y824" s="529"/>
    </row>
    <row r="825" ht="12.75" customHeight="1">
      <c r="A825" s="149"/>
      <c r="B825" s="149"/>
      <c r="C825" s="149"/>
      <c r="D825" s="149"/>
      <c r="E825" s="149"/>
      <c r="F825" s="149"/>
      <c r="G825" s="149"/>
      <c r="H825" s="149"/>
      <c r="I825" s="149"/>
      <c r="J825" s="149"/>
      <c r="K825" s="149"/>
      <c r="L825" s="149"/>
      <c r="M825" s="529"/>
      <c r="N825" s="529"/>
      <c r="O825" s="529"/>
      <c r="P825" s="529"/>
      <c r="Q825" s="529"/>
      <c r="R825" s="529"/>
      <c r="S825" s="529"/>
      <c r="T825" s="529"/>
      <c r="U825" s="529"/>
      <c r="V825" s="529"/>
      <c r="W825" s="529"/>
      <c r="X825" s="529"/>
      <c r="Y825" s="529"/>
    </row>
    <row r="826" ht="12.75" customHeight="1">
      <c r="A826" s="149"/>
      <c r="B826" s="149"/>
      <c r="C826" s="149"/>
      <c r="D826" s="149"/>
      <c r="E826" s="149"/>
      <c r="F826" s="149"/>
      <c r="G826" s="149"/>
      <c r="H826" s="149"/>
      <c r="I826" s="149"/>
      <c r="J826" s="149"/>
      <c r="K826" s="149"/>
      <c r="L826" s="149"/>
      <c r="M826" s="529"/>
      <c r="N826" s="529"/>
      <c r="O826" s="529"/>
      <c r="P826" s="529"/>
      <c r="Q826" s="529"/>
      <c r="R826" s="529"/>
      <c r="S826" s="529"/>
      <c r="T826" s="529"/>
      <c r="U826" s="529"/>
      <c r="V826" s="529"/>
      <c r="W826" s="529"/>
      <c r="X826" s="529"/>
      <c r="Y826" s="529"/>
    </row>
    <row r="827" ht="12.75" customHeight="1">
      <c r="A827" s="149"/>
      <c r="B827" s="149"/>
      <c r="C827" s="149"/>
      <c r="D827" s="149"/>
      <c r="E827" s="149"/>
      <c r="F827" s="149"/>
      <c r="G827" s="149"/>
      <c r="H827" s="149"/>
      <c r="I827" s="149"/>
      <c r="J827" s="149"/>
      <c r="K827" s="149"/>
      <c r="L827" s="149"/>
      <c r="M827" s="529"/>
      <c r="N827" s="529"/>
      <c r="O827" s="529"/>
      <c r="P827" s="529"/>
      <c r="Q827" s="529"/>
      <c r="R827" s="529"/>
      <c r="S827" s="529"/>
      <c r="T827" s="529"/>
      <c r="U827" s="529"/>
      <c r="V827" s="529"/>
      <c r="W827" s="529"/>
      <c r="X827" s="529"/>
      <c r="Y827" s="529"/>
    </row>
    <row r="828" ht="12.75" customHeight="1">
      <c r="A828" s="149"/>
      <c r="B828" s="149"/>
      <c r="C828" s="149"/>
      <c r="D828" s="149"/>
      <c r="E828" s="149"/>
      <c r="F828" s="149"/>
      <c r="G828" s="149"/>
      <c r="H828" s="149"/>
      <c r="I828" s="149"/>
      <c r="J828" s="149"/>
      <c r="K828" s="149"/>
      <c r="L828" s="149"/>
      <c r="M828" s="529"/>
      <c r="N828" s="529"/>
      <c r="O828" s="529"/>
      <c r="P828" s="529"/>
      <c r="Q828" s="529"/>
      <c r="R828" s="529"/>
      <c r="S828" s="529"/>
      <c r="T828" s="529"/>
      <c r="U828" s="529"/>
      <c r="V828" s="529"/>
      <c r="W828" s="529"/>
      <c r="X828" s="529"/>
      <c r="Y828" s="529"/>
    </row>
    <row r="829" ht="12.75" customHeight="1">
      <c r="A829" s="149"/>
      <c r="B829" s="149"/>
      <c r="C829" s="149"/>
      <c r="D829" s="149"/>
      <c r="E829" s="149"/>
      <c r="F829" s="149"/>
      <c r="G829" s="149"/>
      <c r="H829" s="149"/>
      <c r="I829" s="149"/>
      <c r="J829" s="149"/>
      <c r="K829" s="149"/>
      <c r="L829" s="149"/>
      <c r="M829" s="529"/>
      <c r="N829" s="529"/>
      <c r="O829" s="529"/>
      <c r="P829" s="529"/>
      <c r="Q829" s="529"/>
      <c r="R829" s="529"/>
      <c r="S829" s="529"/>
      <c r="T829" s="529"/>
      <c r="U829" s="529"/>
      <c r="V829" s="529"/>
      <c r="W829" s="529"/>
      <c r="X829" s="529"/>
      <c r="Y829" s="529"/>
    </row>
    <row r="830" ht="12.75" customHeight="1">
      <c r="A830" s="149"/>
      <c r="B830" s="149"/>
      <c r="C830" s="149"/>
      <c r="D830" s="149"/>
      <c r="E830" s="149"/>
      <c r="F830" s="149"/>
      <c r="G830" s="149"/>
      <c r="H830" s="149"/>
      <c r="I830" s="149"/>
      <c r="J830" s="149"/>
      <c r="K830" s="149"/>
      <c r="L830" s="149"/>
      <c r="M830" s="529"/>
      <c r="N830" s="529"/>
      <c r="O830" s="529"/>
      <c r="P830" s="529"/>
      <c r="Q830" s="529"/>
      <c r="R830" s="529"/>
      <c r="S830" s="529"/>
      <c r="T830" s="529"/>
      <c r="U830" s="529"/>
      <c r="V830" s="529"/>
      <c r="W830" s="529"/>
      <c r="X830" s="529"/>
      <c r="Y830" s="529"/>
    </row>
    <row r="831" ht="12.75" customHeight="1">
      <c r="A831" s="149"/>
      <c r="B831" s="149"/>
      <c r="C831" s="149"/>
      <c r="D831" s="149"/>
      <c r="E831" s="149"/>
      <c r="F831" s="149"/>
      <c r="G831" s="149"/>
      <c r="H831" s="149"/>
      <c r="I831" s="149"/>
      <c r="J831" s="149"/>
      <c r="K831" s="149"/>
      <c r="L831" s="149"/>
      <c r="M831" s="529"/>
      <c r="N831" s="529"/>
      <c r="O831" s="529"/>
      <c r="P831" s="529"/>
      <c r="Q831" s="529"/>
      <c r="R831" s="529"/>
      <c r="S831" s="529"/>
      <c r="T831" s="529"/>
      <c r="U831" s="529"/>
      <c r="V831" s="529"/>
      <c r="W831" s="529"/>
      <c r="X831" s="529"/>
      <c r="Y831" s="529"/>
    </row>
    <row r="832" ht="12.75" customHeight="1">
      <c r="A832" s="149"/>
      <c r="B832" s="149"/>
      <c r="C832" s="149"/>
      <c r="D832" s="149"/>
      <c r="E832" s="149"/>
      <c r="F832" s="149"/>
      <c r="G832" s="149"/>
      <c r="H832" s="149"/>
      <c r="I832" s="149"/>
      <c r="J832" s="149"/>
      <c r="K832" s="149"/>
      <c r="L832" s="149"/>
      <c r="M832" s="529"/>
      <c r="N832" s="529"/>
      <c r="O832" s="529"/>
      <c r="P832" s="529"/>
      <c r="Q832" s="529"/>
      <c r="R832" s="529"/>
      <c r="S832" s="529"/>
      <c r="T832" s="529"/>
      <c r="U832" s="529"/>
      <c r="V832" s="529"/>
      <c r="W832" s="529"/>
      <c r="X832" s="529"/>
      <c r="Y832" s="529"/>
    </row>
    <row r="833" ht="12.75" customHeight="1">
      <c r="A833" s="149"/>
      <c r="B833" s="149"/>
      <c r="C833" s="149"/>
      <c r="D833" s="149"/>
      <c r="E833" s="149"/>
      <c r="F833" s="149"/>
      <c r="G833" s="149"/>
      <c r="H833" s="149"/>
      <c r="I833" s="149"/>
      <c r="J833" s="149"/>
      <c r="K833" s="149"/>
      <c r="L833" s="149"/>
      <c r="M833" s="529"/>
      <c r="N833" s="529"/>
      <c r="O833" s="529"/>
      <c r="P833" s="529"/>
      <c r="Q833" s="529"/>
      <c r="R833" s="529"/>
      <c r="S833" s="529"/>
      <c r="T833" s="529"/>
      <c r="U833" s="529"/>
      <c r="V833" s="529"/>
      <c r="W833" s="529"/>
      <c r="X833" s="529"/>
      <c r="Y833" s="529"/>
    </row>
    <row r="834" ht="12.75" customHeight="1">
      <c r="A834" s="149"/>
      <c r="B834" s="149"/>
      <c r="C834" s="149"/>
      <c r="D834" s="149"/>
      <c r="E834" s="149"/>
      <c r="F834" s="149"/>
      <c r="G834" s="149"/>
      <c r="H834" s="149"/>
      <c r="I834" s="149"/>
      <c r="J834" s="149"/>
      <c r="K834" s="149"/>
      <c r="L834" s="149"/>
      <c r="M834" s="529"/>
      <c r="N834" s="529"/>
      <c r="O834" s="529"/>
      <c r="P834" s="529"/>
      <c r="Q834" s="529"/>
      <c r="R834" s="529"/>
      <c r="S834" s="529"/>
      <c r="T834" s="529"/>
      <c r="U834" s="529"/>
      <c r="V834" s="529"/>
      <c r="W834" s="529"/>
      <c r="X834" s="529"/>
      <c r="Y834" s="529"/>
    </row>
    <row r="835" ht="12.75" customHeight="1">
      <c r="A835" s="149"/>
      <c r="B835" s="149"/>
      <c r="C835" s="149"/>
      <c r="D835" s="149"/>
      <c r="E835" s="149"/>
      <c r="F835" s="149"/>
      <c r="G835" s="149"/>
      <c r="H835" s="149"/>
      <c r="I835" s="149"/>
      <c r="J835" s="149"/>
      <c r="K835" s="149"/>
      <c r="L835" s="149"/>
      <c r="M835" s="529"/>
      <c r="N835" s="529"/>
      <c r="O835" s="529"/>
      <c r="P835" s="529"/>
      <c r="Q835" s="529"/>
      <c r="R835" s="529"/>
      <c r="S835" s="529"/>
      <c r="T835" s="529"/>
      <c r="U835" s="529"/>
      <c r="V835" s="529"/>
      <c r="W835" s="529"/>
      <c r="X835" s="529"/>
      <c r="Y835" s="529"/>
    </row>
    <row r="836" ht="12.75" customHeight="1">
      <c r="A836" s="149"/>
      <c r="B836" s="149"/>
      <c r="C836" s="149"/>
      <c r="D836" s="149"/>
      <c r="E836" s="149"/>
      <c r="F836" s="149"/>
      <c r="G836" s="149"/>
      <c r="H836" s="149"/>
      <c r="I836" s="149"/>
      <c r="J836" s="149"/>
      <c r="K836" s="149"/>
      <c r="L836" s="149"/>
      <c r="M836" s="529"/>
      <c r="N836" s="529"/>
      <c r="O836" s="529"/>
      <c r="P836" s="529"/>
      <c r="Q836" s="529"/>
      <c r="R836" s="529"/>
      <c r="S836" s="529"/>
      <c r="T836" s="529"/>
      <c r="U836" s="529"/>
      <c r="V836" s="529"/>
      <c r="W836" s="529"/>
      <c r="X836" s="529"/>
      <c r="Y836" s="529"/>
    </row>
    <row r="837" ht="12.75" customHeight="1">
      <c r="A837" s="149"/>
      <c r="B837" s="149"/>
      <c r="C837" s="149"/>
      <c r="D837" s="149"/>
      <c r="E837" s="149"/>
      <c r="F837" s="149"/>
      <c r="G837" s="149"/>
      <c r="H837" s="149"/>
      <c r="I837" s="149"/>
      <c r="J837" s="149"/>
      <c r="K837" s="149"/>
      <c r="L837" s="149"/>
      <c r="M837" s="529"/>
      <c r="N837" s="529"/>
      <c r="O837" s="529"/>
      <c r="P837" s="529"/>
      <c r="Q837" s="529"/>
      <c r="R837" s="529"/>
      <c r="S837" s="529"/>
      <c r="T837" s="529"/>
      <c r="U837" s="529"/>
      <c r="V837" s="529"/>
      <c r="W837" s="529"/>
      <c r="X837" s="529"/>
      <c r="Y837" s="529"/>
    </row>
    <row r="838" ht="12.75" customHeight="1">
      <c r="A838" s="149"/>
      <c r="B838" s="149"/>
      <c r="C838" s="149"/>
      <c r="D838" s="149"/>
      <c r="E838" s="149"/>
      <c r="F838" s="149"/>
      <c r="G838" s="149"/>
      <c r="H838" s="149"/>
      <c r="I838" s="149"/>
      <c r="J838" s="149"/>
      <c r="K838" s="149"/>
      <c r="L838" s="149"/>
      <c r="M838" s="529"/>
      <c r="N838" s="529"/>
      <c r="O838" s="529"/>
      <c r="P838" s="529"/>
      <c r="Q838" s="529"/>
      <c r="R838" s="529"/>
      <c r="S838" s="529"/>
      <c r="T838" s="529"/>
      <c r="U838" s="529"/>
      <c r="V838" s="529"/>
      <c r="W838" s="529"/>
      <c r="X838" s="529"/>
      <c r="Y838" s="529"/>
    </row>
    <row r="839" ht="12.75" customHeight="1">
      <c r="A839" s="149"/>
      <c r="B839" s="149"/>
      <c r="C839" s="149"/>
      <c r="D839" s="149"/>
      <c r="E839" s="149"/>
      <c r="F839" s="149"/>
      <c r="G839" s="149"/>
      <c r="H839" s="149"/>
      <c r="I839" s="149"/>
      <c r="J839" s="149"/>
      <c r="K839" s="149"/>
      <c r="L839" s="149"/>
      <c r="M839" s="529"/>
      <c r="N839" s="529"/>
      <c r="O839" s="529"/>
      <c r="P839" s="529"/>
      <c r="Q839" s="529"/>
      <c r="R839" s="529"/>
      <c r="S839" s="529"/>
      <c r="T839" s="529"/>
      <c r="U839" s="529"/>
      <c r="V839" s="529"/>
      <c r="W839" s="529"/>
      <c r="X839" s="529"/>
      <c r="Y839" s="529"/>
    </row>
    <row r="840" ht="12.75" customHeight="1">
      <c r="A840" s="149"/>
      <c r="B840" s="149"/>
      <c r="C840" s="149"/>
      <c r="D840" s="149"/>
      <c r="E840" s="149"/>
      <c r="F840" s="149"/>
      <c r="G840" s="149"/>
      <c r="H840" s="149"/>
      <c r="I840" s="149"/>
      <c r="J840" s="149"/>
      <c r="K840" s="149"/>
      <c r="L840" s="149"/>
      <c r="M840" s="529"/>
      <c r="N840" s="529"/>
      <c r="O840" s="529"/>
      <c r="P840" s="529"/>
      <c r="Q840" s="529"/>
      <c r="R840" s="529"/>
      <c r="S840" s="529"/>
      <c r="T840" s="529"/>
      <c r="U840" s="529"/>
      <c r="V840" s="529"/>
      <c r="W840" s="529"/>
      <c r="X840" s="529"/>
      <c r="Y840" s="529"/>
    </row>
    <row r="841" ht="12.75" customHeight="1">
      <c r="A841" s="149"/>
      <c r="B841" s="149"/>
      <c r="C841" s="149"/>
      <c r="D841" s="149"/>
      <c r="E841" s="149"/>
      <c r="F841" s="149"/>
      <c r="G841" s="149"/>
      <c r="H841" s="149"/>
      <c r="I841" s="149"/>
      <c r="J841" s="149"/>
      <c r="K841" s="149"/>
      <c r="L841" s="149"/>
      <c r="M841" s="529"/>
      <c r="N841" s="529"/>
      <c r="O841" s="529"/>
      <c r="P841" s="529"/>
      <c r="Q841" s="529"/>
      <c r="R841" s="529"/>
      <c r="S841" s="529"/>
      <c r="T841" s="529"/>
      <c r="U841" s="529"/>
      <c r="V841" s="529"/>
      <c r="W841" s="529"/>
      <c r="X841" s="529"/>
      <c r="Y841" s="529"/>
    </row>
    <row r="842" ht="12.75" customHeight="1">
      <c r="A842" s="149"/>
      <c r="B842" s="149"/>
      <c r="C842" s="149"/>
      <c r="D842" s="149"/>
      <c r="E842" s="149"/>
      <c r="F842" s="149"/>
      <c r="G842" s="149"/>
      <c r="H842" s="149"/>
      <c r="I842" s="149"/>
      <c r="J842" s="149"/>
      <c r="K842" s="149"/>
      <c r="L842" s="149"/>
      <c r="M842" s="529"/>
      <c r="N842" s="529"/>
      <c r="O842" s="529"/>
      <c r="P842" s="529"/>
      <c r="Q842" s="529"/>
      <c r="R842" s="529"/>
      <c r="S842" s="529"/>
      <c r="T842" s="529"/>
      <c r="U842" s="529"/>
      <c r="V842" s="529"/>
      <c r="W842" s="529"/>
      <c r="X842" s="529"/>
      <c r="Y842" s="529"/>
    </row>
    <row r="843" ht="12.75" customHeight="1">
      <c r="A843" s="149"/>
      <c r="B843" s="149"/>
      <c r="C843" s="149"/>
      <c r="D843" s="149"/>
      <c r="E843" s="149"/>
      <c r="F843" s="149"/>
      <c r="G843" s="149"/>
      <c r="H843" s="149"/>
      <c r="I843" s="149"/>
      <c r="J843" s="149"/>
      <c r="K843" s="149"/>
      <c r="L843" s="149"/>
      <c r="M843" s="529"/>
      <c r="N843" s="529"/>
      <c r="O843" s="529"/>
      <c r="P843" s="529"/>
      <c r="Q843" s="529"/>
      <c r="R843" s="529"/>
      <c r="S843" s="529"/>
      <c r="T843" s="529"/>
      <c r="U843" s="529"/>
      <c r="V843" s="529"/>
      <c r="W843" s="529"/>
      <c r="X843" s="529"/>
      <c r="Y843" s="529"/>
    </row>
    <row r="844" ht="12.75" customHeight="1">
      <c r="A844" s="149"/>
      <c r="B844" s="149"/>
      <c r="C844" s="149"/>
      <c r="D844" s="149"/>
      <c r="E844" s="149"/>
      <c r="F844" s="149"/>
      <c r="G844" s="149"/>
      <c r="H844" s="149"/>
      <c r="I844" s="149"/>
      <c r="J844" s="149"/>
      <c r="K844" s="149"/>
      <c r="L844" s="149"/>
      <c r="M844" s="529"/>
      <c r="N844" s="529"/>
      <c r="O844" s="529"/>
      <c r="P844" s="529"/>
      <c r="Q844" s="529"/>
      <c r="R844" s="529"/>
      <c r="S844" s="529"/>
      <c r="T844" s="529"/>
      <c r="U844" s="529"/>
      <c r="V844" s="529"/>
      <c r="W844" s="529"/>
      <c r="X844" s="529"/>
      <c r="Y844" s="529"/>
    </row>
    <row r="845" ht="12.75" customHeight="1">
      <c r="A845" s="149"/>
      <c r="B845" s="149"/>
      <c r="C845" s="149"/>
      <c r="D845" s="149"/>
      <c r="E845" s="149"/>
      <c r="F845" s="149"/>
      <c r="G845" s="149"/>
      <c r="H845" s="149"/>
      <c r="I845" s="149"/>
      <c r="J845" s="149"/>
      <c r="K845" s="149"/>
      <c r="L845" s="149"/>
      <c r="M845" s="529"/>
      <c r="N845" s="529"/>
      <c r="O845" s="529"/>
      <c r="P845" s="529"/>
      <c r="Q845" s="529"/>
      <c r="R845" s="529"/>
      <c r="S845" s="529"/>
      <c r="T845" s="529"/>
      <c r="U845" s="529"/>
      <c r="V845" s="529"/>
      <c r="W845" s="529"/>
      <c r="X845" s="529"/>
      <c r="Y845" s="529"/>
    </row>
    <row r="846" ht="12.75" customHeight="1">
      <c r="A846" s="149"/>
      <c r="B846" s="149"/>
      <c r="C846" s="149"/>
      <c r="D846" s="149"/>
      <c r="E846" s="149"/>
      <c r="F846" s="149"/>
      <c r="G846" s="149"/>
      <c r="H846" s="149"/>
      <c r="I846" s="149"/>
      <c r="J846" s="149"/>
      <c r="K846" s="149"/>
      <c r="L846" s="149"/>
      <c r="M846" s="529"/>
      <c r="N846" s="529"/>
      <c r="O846" s="529"/>
      <c r="P846" s="529"/>
      <c r="Q846" s="529"/>
      <c r="R846" s="529"/>
      <c r="S846" s="529"/>
      <c r="T846" s="529"/>
      <c r="U846" s="529"/>
      <c r="V846" s="529"/>
      <c r="W846" s="529"/>
      <c r="X846" s="529"/>
      <c r="Y846" s="529"/>
    </row>
    <row r="847" ht="12.75" customHeight="1">
      <c r="A847" s="149"/>
      <c r="B847" s="149"/>
      <c r="C847" s="149"/>
      <c r="D847" s="149"/>
      <c r="E847" s="149"/>
      <c r="F847" s="149"/>
      <c r="G847" s="149"/>
      <c r="H847" s="149"/>
      <c r="I847" s="149"/>
      <c r="J847" s="149"/>
      <c r="K847" s="149"/>
      <c r="L847" s="149"/>
      <c r="M847" s="529"/>
      <c r="N847" s="529"/>
      <c r="O847" s="529"/>
      <c r="P847" s="529"/>
      <c r="Q847" s="529"/>
      <c r="R847" s="529"/>
      <c r="S847" s="529"/>
      <c r="T847" s="529"/>
      <c r="U847" s="529"/>
      <c r="V847" s="529"/>
      <c r="W847" s="529"/>
      <c r="X847" s="529"/>
      <c r="Y847" s="529"/>
    </row>
    <row r="848" ht="12.75" customHeight="1">
      <c r="A848" s="149"/>
      <c r="B848" s="149"/>
      <c r="C848" s="149"/>
      <c r="D848" s="149"/>
      <c r="E848" s="149"/>
      <c r="F848" s="149"/>
      <c r="G848" s="149"/>
      <c r="H848" s="149"/>
      <c r="I848" s="149"/>
      <c r="J848" s="149"/>
      <c r="K848" s="149"/>
      <c r="L848" s="149"/>
      <c r="M848" s="529"/>
      <c r="N848" s="529"/>
      <c r="O848" s="529"/>
      <c r="P848" s="529"/>
      <c r="Q848" s="529"/>
      <c r="R848" s="529"/>
      <c r="S848" s="529"/>
      <c r="T848" s="529"/>
      <c r="U848" s="529"/>
      <c r="V848" s="529"/>
      <c r="W848" s="529"/>
      <c r="X848" s="529"/>
      <c r="Y848" s="529"/>
    </row>
    <row r="849" ht="12.75" customHeight="1">
      <c r="A849" s="149"/>
      <c r="B849" s="149"/>
      <c r="C849" s="149"/>
      <c r="D849" s="149"/>
      <c r="E849" s="149"/>
      <c r="F849" s="149"/>
      <c r="G849" s="149"/>
      <c r="H849" s="149"/>
      <c r="I849" s="149"/>
      <c r="J849" s="149"/>
      <c r="K849" s="149"/>
      <c r="L849" s="149"/>
      <c r="M849" s="529"/>
      <c r="N849" s="529"/>
      <c r="O849" s="529"/>
      <c r="P849" s="529"/>
      <c r="Q849" s="529"/>
      <c r="R849" s="529"/>
      <c r="S849" s="529"/>
      <c r="T849" s="529"/>
      <c r="U849" s="529"/>
      <c r="V849" s="529"/>
      <c r="W849" s="529"/>
      <c r="X849" s="529"/>
      <c r="Y849" s="529"/>
    </row>
    <row r="850" ht="12.75" customHeight="1">
      <c r="A850" s="149"/>
      <c r="B850" s="149"/>
      <c r="C850" s="149"/>
      <c r="D850" s="149"/>
      <c r="E850" s="149"/>
      <c r="F850" s="149"/>
      <c r="G850" s="149"/>
      <c r="H850" s="149"/>
      <c r="I850" s="149"/>
      <c r="J850" s="149"/>
      <c r="K850" s="149"/>
      <c r="L850" s="149"/>
      <c r="M850" s="529"/>
      <c r="N850" s="529"/>
      <c r="O850" s="529"/>
      <c r="P850" s="529"/>
      <c r="Q850" s="529"/>
      <c r="R850" s="529"/>
      <c r="S850" s="529"/>
      <c r="T850" s="529"/>
      <c r="U850" s="529"/>
      <c r="V850" s="529"/>
      <c r="W850" s="529"/>
      <c r="X850" s="529"/>
      <c r="Y850" s="529"/>
    </row>
    <row r="851" ht="12.75" customHeight="1">
      <c r="A851" s="149"/>
      <c r="B851" s="149"/>
      <c r="C851" s="149"/>
      <c r="D851" s="149"/>
      <c r="E851" s="149"/>
      <c r="F851" s="149"/>
      <c r="G851" s="149"/>
      <c r="H851" s="149"/>
      <c r="I851" s="149"/>
      <c r="J851" s="149"/>
      <c r="K851" s="149"/>
      <c r="L851" s="149"/>
      <c r="M851" s="529"/>
      <c r="N851" s="529"/>
      <c r="O851" s="529"/>
      <c r="P851" s="529"/>
      <c r="Q851" s="529"/>
      <c r="R851" s="529"/>
      <c r="S851" s="529"/>
      <c r="T851" s="529"/>
      <c r="U851" s="529"/>
      <c r="V851" s="529"/>
      <c r="W851" s="529"/>
      <c r="X851" s="529"/>
      <c r="Y851" s="529"/>
    </row>
    <row r="852" ht="12.75" customHeight="1">
      <c r="A852" s="149"/>
      <c r="B852" s="149"/>
      <c r="C852" s="149"/>
      <c r="D852" s="149"/>
      <c r="E852" s="149"/>
      <c r="F852" s="149"/>
      <c r="G852" s="149"/>
      <c r="H852" s="149"/>
      <c r="I852" s="149"/>
      <c r="J852" s="149"/>
      <c r="K852" s="149"/>
      <c r="L852" s="149"/>
      <c r="M852" s="529"/>
      <c r="N852" s="529"/>
      <c r="O852" s="529"/>
      <c r="P852" s="529"/>
      <c r="Q852" s="529"/>
      <c r="R852" s="529"/>
      <c r="S852" s="529"/>
      <c r="T852" s="529"/>
      <c r="U852" s="529"/>
      <c r="V852" s="529"/>
      <c r="W852" s="529"/>
      <c r="X852" s="529"/>
      <c r="Y852" s="529"/>
    </row>
    <row r="853" ht="12.75" customHeight="1">
      <c r="A853" s="149"/>
      <c r="B853" s="149"/>
      <c r="C853" s="149"/>
      <c r="D853" s="149"/>
      <c r="E853" s="149"/>
      <c r="F853" s="149"/>
      <c r="G853" s="149"/>
      <c r="H853" s="149"/>
      <c r="I853" s="149"/>
      <c r="J853" s="149"/>
      <c r="K853" s="149"/>
      <c r="L853" s="149"/>
      <c r="M853" s="529"/>
      <c r="N853" s="529"/>
      <c r="O853" s="529"/>
      <c r="P853" s="529"/>
      <c r="Q853" s="529"/>
      <c r="R853" s="529"/>
      <c r="S853" s="529"/>
      <c r="T853" s="529"/>
      <c r="U853" s="529"/>
      <c r="V853" s="529"/>
      <c r="W853" s="529"/>
      <c r="X853" s="529"/>
      <c r="Y853" s="529"/>
    </row>
    <row r="854" ht="12.75" customHeight="1">
      <c r="A854" s="149"/>
      <c r="B854" s="149"/>
      <c r="C854" s="149"/>
      <c r="D854" s="149"/>
      <c r="E854" s="149"/>
      <c r="F854" s="149"/>
      <c r="G854" s="149"/>
      <c r="H854" s="149"/>
      <c r="I854" s="149"/>
      <c r="J854" s="149"/>
      <c r="K854" s="149"/>
      <c r="L854" s="149"/>
      <c r="M854" s="529"/>
      <c r="N854" s="529"/>
      <c r="O854" s="529"/>
      <c r="P854" s="529"/>
      <c r="Q854" s="529"/>
      <c r="R854" s="529"/>
      <c r="S854" s="529"/>
      <c r="T854" s="529"/>
      <c r="U854" s="529"/>
      <c r="V854" s="529"/>
      <c r="W854" s="529"/>
      <c r="X854" s="529"/>
      <c r="Y854" s="529"/>
    </row>
    <row r="855" ht="12.75" customHeight="1">
      <c r="A855" s="149"/>
      <c r="B855" s="149"/>
      <c r="C855" s="149"/>
      <c r="D855" s="149"/>
      <c r="E855" s="149"/>
      <c r="F855" s="149"/>
      <c r="G855" s="149"/>
      <c r="H855" s="149"/>
      <c r="I855" s="149"/>
      <c r="J855" s="149"/>
      <c r="K855" s="149"/>
      <c r="L855" s="149"/>
      <c r="M855" s="529"/>
      <c r="N855" s="529"/>
      <c r="O855" s="529"/>
      <c r="P855" s="529"/>
      <c r="Q855" s="529"/>
      <c r="R855" s="529"/>
      <c r="S855" s="529"/>
      <c r="T855" s="529"/>
      <c r="U855" s="529"/>
      <c r="V855" s="529"/>
      <c r="W855" s="529"/>
      <c r="X855" s="529"/>
      <c r="Y855" s="529"/>
    </row>
    <row r="856" ht="12.75" customHeight="1">
      <c r="A856" s="149"/>
      <c r="B856" s="149"/>
      <c r="C856" s="149"/>
      <c r="D856" s="149"/>
      <c r="E856" s="149"/>
      <c r="F856" s="149"/>
      <c r="G856" s="149"/>
      <c r="H856" s="149"/>
      <c r="I856" s="149"/>
      <c r="J856" s="149"/>
      <c r="K856" s="149"/>
      <c r="L856" s="149"/>
      <c r="M856" s="529"/>
      <c r="N856" s="529"/>
      <c r="O856" s="529"/>
      <c r="P856" s="529"/>
      <c r="Q856" s="529"/>
      <c r="R856" s="529"/>
      <c r="S856" s="529"/>
      <c r="T856" s="529"/>
      <c r="U856" s="529"/>
      <c r="V856" s="529"/>
      <c r="W856" s="529"/>
      <c r="X856" s="529"/>
      <c r="Y856" s="529"/>
    </row>
    <row r="857" ht="12.75" customHeight="1">
      <c r="A857" s="149"/>
      <c r="B857" s="149"/>
      <c r="C857" s="149"/>
      <c r="D857" s="149"/>
      <c r="E857" s="149"/>
      <c r="F857" s="149"/>
      <c r="G857" s="149"/>
      <c r="H857" s="149"/>
      <c r="I857" s="149"/>
      <c r="J857" s="149"/>
      <c r="K857" s="149"/>
      <c r="L857" s="149"/>
      <c r="M857" s="529"/>
      <c r="N857" s="529"/>
      <c r="O857" s="529"/>
      <c r="P857" s="529"/>
      <c r="Q857" s="529"/>
      <c r="R857" s="529"/>
      <c r="S857" s="529"/>
      <c r="T857" s="529"/>
      <c r="U857" s="529"/>
      <c r="V857" s="529"/>
      <c r="W857" s="529"/>
      <c r="X857" s="529"/>
      <c r="Y857" s="529"/>
    </row>
    <row r="858" ht="12.75" customHeight="1">
      <c r="A858" s="149"/>
      <c r="B858" s="149"/>
      <c r="C858" s="149"/>
      <c r="D858" s="149"/>
      <c r="E858" s="149"/>
      <c r="F858" s="149"/>
      <c r="G858" s="149"/>
      <c r="H858" s="149"/>
      <c r="I858" s="149"/>
      <c r="J858" s="149"/>
      <c r="K858" s="149"/>
      <c r="L858" s="149"/>
      <c r="M858" s="529"/>
      <c r="N858" s="529"/>
      <c r="O858" s="529"/>
      <c r="P858" s="529"/>
      <c r="Q858" s="529"/>
      <c r="R858" s="529"/>
      <c r="S858" s="529"/>
      <c r="T858" s="529"/>
      <c r="U858" s="529"/>
      <c r="V858" s="529"/>
      <c r="W858" s="529"/>
      <c r="X858" s="529"/>
      <c r="Y858" s="529"/>
    </row>
    <row r="859" ht="12.75" customHeight="1">
      <c r="A859" s="149"/>
      <c r="B859" s="149"/>
      <c r="C859" s="149"/>
      <c r="D859" s="149"/>
      <c r="E859" s="149"/>
      <c r="F859" s="149"/>
      <c r="G859" s="149"/>
      <c r="H859" s="149"/>
      <c r="I859" s="149"/>
      <c r="J859" s="149"/>
      <c r="K859" s="149"/>
      <c r="L859" s="149"/>
      <c r="M859" s="529"/>
      <c r="N859" s="529"/>
      <c r="O859" s="529"/>
      <c r="P859" s="529"/>
      <c r="Q859" s="529"/>
      <c r="R859" s="529"/>
      <c r="S859" s="529"/>
      <c r="T859" s="529"/>
      <c r="U859" s="529"/>
      <c r="V859" s="529"/>
      <c r="W859" s="529"/>
      <c r="X859" s="529"/>
      <c r="Y859" s="529"/>
    </row>
    <row r="860" ht="12.75" customHeight="1">
      <c r="A860" s="149"/>
      <c r="B860" s="149"/>
      <c r="C860" s="149"/>
      <c r="D860" s="149"/>
      <c r="E860" s="149"/>
      <c r="F860" s="149"/>
      <c r="G860" s="149"/>
      <c r="H860" s="149"/>
      <c r="I860" s="149"/>
      <c r="J860" s="149"/>
      <c r="K860" s="149"/>
      <c r="L860" s="149"/>
      <c r="M860" s="529"/>
      <c r="N860" s="529"/>
      <c r="O860" s="529"/>
      <c r="P860" s="529"/>
      <c r="Q860" s="529"/>
      <c r="R860" s="529"/>
      <c r="S860" s="529"/>
      <c r="T860" s="529"/>
      <c r="U860" s="529"/>
      <c r="V860" s="529"/>
      <c r="W860" s="529"/>
      <c r="X860" s="529"/>
      <c r="Y860" s="529"/>
    </row>
    <row r="861" ht="12.75" customHeight="1">
      <c r="A861" s="149"/>
      <c r="B861" s="149"/>
      <c r="C861" s="149"/>
      <c r="D861" s="149"/>
      <c r="E861" s="149"/>
      <c r="F861" s="149"/>
      <c r="G861" s="149"/>
      <c r="H861" s="149"/>
      <c r="I861" s="149"/>
      <c r="J861" s="149"/>
      <c r="K861" s="149"/>
      <c r="L861" s="149"/>
      <c r="M861" s="529"/>
      <c r="N861" s="529"/>
      <c r="O861" s="529"/>
      <c r="P861" s="529"/>
      <c r="Q861" s="529"/>
      <c r="R861" s="529"/>
      <c r="S861" s="529"/>
      <c r="T861" s="529"/>
      <c r="U861" s="529"/>
      <c r="V861" s="529"/>
      <c r="W861" s="529"/>
      <c r="X861" s="529"/>
      <c r="Y861" s="529"/>
    </row>
    <row r="862" ht="12.75" customHeight="1">
      <c r="A862" s="149"/>
      <c r="B862" s="149"/>
      <c r="C862" s="149"/>
      <c r="D862" s="149"/>
      <c r="E862" s="149"/>
      <c r="F862" s="149"/>
      <c r="G862" s="149"/>
      <c r="H862" s="149"/>
      <c r="I862" s="149"/>
      <c r="J862" s="149"/>
      <c r="K862" s="149"/>
      <c r="L862" s="149"/>
      <c r="M862" s="529"/>
      <c r="N862" s="529"/>
      <c r="O862" s="529"/>
      <c r="P862" s="529"/>
      <c r="Q862" s="529"/>
      <c r="R862" s="529"/>
      <c r="S862" s="529"/>
      <c r="T862" s="529"/>
      <c r="U862" s="529"/>
      <c r="V862" s="529"/>
      <c r="W862" s="529"/>
      <c r="X862" s="529"/>
      <c r="Y862" s="529"/>
    </row>
    <row r="863" ht="12.75" customHeight="1">
      <c r="A863" s="149"/>
      <c r="B863" s="149"/>
      <c r="C863" s="149"/>
      <c r="D863" s="149"/>
      <c r="E863" s="149"/>
      <c r="F863" s="149"/>
      <c r="G863" s="149"/>
      <c r="H863" s="149"/>
      <c r="I863" s="149"/>
      <c r="J863" s="149"/>
      <c r="K863" s="149"/>
      <c r="L863" s="149"/>
      <c r="M863" s="529"/>
      <c r="N863" s="529"/>
      <c r="O863" s="529"/>
      <c r="P863" s="529"/>
      <c r="Q863" s="529"/>
      <c r="R863" s="529"/>
      <c r="S863" s="529"/>
      <c r="T863" s="529"/>
      <c r="U863" s="529"/>
      <c r="V863" s="529"/>
      <c r="W863" s="529"/>
      <c r="X863" s="529"/>
      <c r="Y863" s="529"/>
    </row>
    <row r="864" ht="12.75" customHeight="1">
      <c r="A864" s="149"/>
      <c r="B864" s="149"/>
      <c r="C864" s="149"/>
      <c r="D864" s="149"/>
      <c r="E864" s="149"/>
      <c r="F864" s="149"/>
      <c r="G864" s="149"/>
      <c r="H864" s="149"/>
      <c r="I864" s="149"/>
      <c r="J864" s="149"/>
      <c r="K864" s="149"/>
      <c r="L864" s="149"/>
      <c r="M864" s="529"/>
      <c r="N864" s="529"/>
      <c r="O864" s="529"/>
      <c r="P864" s="529"/>
      <c r="Q864" s="529"/>
      <c r="R864" s="529"/>
      <c r="S864" s="529"/>
      <c r="T864" s="529"/>
      <c r="U864" s="529"/>
      <c r="V864" s="529"/>
      <c r="W864" s="529"/>
      <c r="X864" s="529"/>
      <c r="Y864" s="529"/>
    </row>
    <row r="865" ht="12.75" customHeight="1">
      <c r="A865" s="149"/>
      <c r="B865" s="149"/>
      <c r="C865" s="149"/>
      <c r="D865" s="149"/>
      <c r="E865" s="149"/>
      <c r="F865" s="149"/>
      <c r="G865" s="149"/>
      <c r="H865" s="149"/>
      <c r="I865" s="149"/>
      <c r="J865" s="149"/>
      <c r="K865" s="149"/>
      <c r="L865" s="149"/>
      <c r="M865" s="529"/>
      <c r="N865" s="529"/>
      <c r="O865" s="529"/>
      <c r="P865" s="529"/>
      <c r="Q865" s="529"/>
      <c r="R865" s="529"/>
      <c r="S865" s="529"/>
      <c r="T865" s="529"/>
      <c r="U865" s="529"/>
      <c r="V865" s="529"/>
      <c r="W865" s="529"/>
      <c r="X865" s="529"/>
      <c r="Y865" s="529"/>
    </row>
    <row r="866" ht="12.75" customHeight="1">
      <c r="A866" s="149"/>
      <c r="B866" s="149"/>
      <c r="C866" s="149"/>
      <c r="D866" s="149"/>
      <c r="E866" s="149"/>
      <c r="F866" s="149"/>
      <c r="G866" s="149"/>
      <c r="H866" s="149"/>
      <c r="I866" s="149"/>
      <c r="J866" s="149"/>
      <c r="K866" s="149"/>
      <c r="L866" s="149"/>
      <c r="M866" s="529"/>
      <c r="N866" s="529"/>
      <c r="O866" s="529"/>
      <c r="P866" s="529"/>
      <c r="Q866" s="529"/>
      <c r="R866" s="529"/>
      <c r="S866" s="529"/>
      <c r="T866" s="529"/>
      <c r="U866" s="529"/>
      <c r="V866" s="529"/>
      <c r="W866" s="529"/>
      <c r="X866" s="529"/>
      <c r="Y866" s="529"/>
    </row>
    <row r="867" ht="12.75" customHeight="1">
      <c r="A867" s="149"/>
      <c r="B867" s="149"/>
      <c r="C867" s="149"/>
      <c r="D867" s="149"/>
      <c r="E867" s="149"/>
      <c r="F867" s="149"/>
      <c r="G867" s="149"/>
      <c r="H867" s="149"/>
      <c r="I867" s="149"/>
      <c r="J867" s="149"/>
      <c r="K867" s="149"/>
      <c r="L867" s="149"/>
      <c r="M867" s="529"/>
      <c r="N867" s="529"/>
      <c r="O867" s="529"/>
      <c r="P867" s="529"/>
      <c r="Q867" s="529"/>
      <c r="R867" s="529"/>
      <c r="S867" s="529"/>
      <c r="T867" s="529"/>
      <c r="U867" s="529"/>
      <c r="V867" s="529"/>
      <c r="W867" s="529"/>
      <c r="X867" s="529"/>
      <c r="Y867" s="529"/>
    </row>
    <row r="868" ht="12.75" customHeight="1">
      <c r="A868" s="149"/>
      <c r="B868" s="149"/>
      <c r="C868" s="149"/>
      <c r="D868" s="149"/>
      <c r="E868" s="149"/>
      <c r="F868" s="149"/>
      <c r="G868" s="149"/>
      <c r="H868" s="149"/>
      <c r="I868" s="149"/>
      <c r="J868" s="149"/>
      <c r="K868" s="149"/>
      <c r="L868" s="149"/>
      <c r="M868" s="529"/>
      <c r="N868" s="529"/>
      <c r="O868" s="529"/>
      <c r="P868" s="529"/>
      <c r="Q868" s="529"/>
      <c r="R868" s="529"/>
      <c r="S868" s="529"/>
      <c r="T868" s="529"/>
      <c r="U868" s="529"/>
      <c r="V868" s="529"/>
      <c r="W868" s="529"/>
      <c r="X868" s="529"/>
      <c r="Y868" s="529"/>
    </row>
    <row r="869" ht="12.75" customHeight="1">
      <c r="A869" s="149"/>
      <c r="B869" s="149"/>
      <c r="C869" s="149"/>
      <c r="D869" s="149"/>
      <c r="E869" s="149"/>
      <c r="F869" s="149"/>
      <c r="G869" s="149"/>
      <c r="H869" s="149"/>
      <c r="I869" s="149"/>
      <c r="J869" s="149"/>
      <c r="K869" s="149"/>
      <c r="L869" s="149"/>
      <c r="M869" s="529"/>
      <c r="N869" s="529"/>
      <c r="O869" s="529"/>
      <c r="P869" s="529"/>
      <c r="Q869" s="529"/>
      <c r="R869" s="529"/>
      <c r="S869" s="529"/>
      <c r="T869" s="529"/>
      <c r="U869" s="529"/>
      <c r="V869" s="529"/>
      <c r="W869" s="529"/>
      <c r="X869" s="529"/>
      <c r="Y869" s="529"/>
    </row>
    <row r="870" ht="12.75" customHeight="1">
      <c r="A870" s="149"/>
      <c r="B870" s="149"/>
      <c r="C870" s="149"/>
      <c r="D870" s="149"/>
      <c r="E870" s="149"/>
      <c r="F870" s="149"/>
      <c r="G870" s="149"/>
      <c r="H870" s="149"/>
      <c r="I870" s="149"/>
      <c r="J870" s="149"/>
      <c r="K870" s="149"/>
      <c r="L870" s="149"/>
      <c r="M870" s="529"/>
      <c r="N870" s="529"/>
      <c r="O870" s="529"/>
      <c r="P870" s="529"/>
      <c r="Q870" s="529"/>
      <c r="R870" s="529"/>
      <c r="S870" s="529"/>
      <c r="T870" s="529"/>
      <c r="U870" s="529"/>
      <c r="V870" s="529"/>
      <c r="W870" s="529"/>
      <c r="X870" s="529"/>
      <c r="Y870" s="529"/>
    </row>
    <row r="871" ht="12.75" customHeight="1">
      <c r="A871" s="149"/>
      <c r="B871" s="149"/>
      <c r="C871" s="149"/>
      <c r="D871" s="149"/>
      <c r="E871" s="149"/>
      <c r="F871" s="149"/>
      <c r="G871" s="149"/>
      <c r="H871" s="149"/>
      <c r="I871" s="149"/>
      <c r="J871" s="149"/>
      <c r="K871" s="149"/>
      <c r="L871" s="149"/>
      <c r="M871" s="529"/>
      <c r="N871" s="529"/>
      <c r="O871" s="529"/>
      <c r="P871" s="529"/>
      <c r="Q871" s="529"/>
      <c r="R871" s="529"/>
      <c r="S871" s="529"/>
      <c r="T871" s="529"/>
      <c r="U871" s="529"/>
      <c r="V871" s="529"/>
      <c r="W871" s="529"/>
      <c r="X871" s="529"/>
      <c r="Y871" s="529"/>
    </row>
    <row r="872" ht="12.75" customHeight="1">
      <c r="A872" s="149"/>
      <c r="B872" s="149"/>
      <c r="C872" s="149"/>
      <c r="D872" s="149"/>
      <c r="E872" s="149"/>
      <c r="F872" s="149"/>
      <c r="G872" s="149"/>
      <c r="H872" s="149"/>
      <c r="I872" s="149"/>
      <c r="J872" s="149"/>
      <c r="K872" s="149"/>
      <c r="L872" s="149"/>
      <c r="M872" s="529"/>
      <c r="N872" s="529"/>
      <c r="O872" s="529"/>
      <c r="P872" s="529"/>
      <c r="Q872" s="529"/>
      <c r="R872" s="529"/>
      <c r="S872" s="529"/>
      <c r="T872" s="529"/>
      <c r="U872" s="529"/>
      <c r="V872" s="529"/>
      <c r="W872" s="529"/>
      <c r="X872" s="529"/>
      <c r="Y872" s="529"/>
    </row>
    <row r="873" ht="12.75" customHeight="1">
      <c r="A873" s="149"/>
      <c r="B873" s="149"/>
      <c r="C873" s="149"/>
      <c r="D873" s="149"/>
      <c r="E873" s="149"/>
      <c r="F873" s="149"/>
      <c r="G873" s="149"/>
      <c r="H873" s="149"/>
      <c r="I873" s="149"/>
      <c r="J873" s="149"/>
      <c r="K873" s="149"/>
      <c r="L873" s="149"/>
      <c r="M873" s="529"/>
      <c r="N873" s="529"/>
      <c r="O873" s="529"/>
      <c r="P873" s="529"/>
      <c r="Q873" s="529"/>
      <c r="R873" s="529"/>
      <c r="S873" s="529"/>
      <c r="T873" s="529"/>
      <c r="U873" s="529"/>
      <c r="V873" s="529"/>
      <c r="W873" s="529"/>
      <c r="X873" s="529"/>
      <c r="Y873" s="529"/>
    </row>
    <row r="874" ht="12.75" customHeight="1">
      <c r="A874" s="149"/>
      <c r="B874" s="149"/>
      <c r="C874" s="149"/>
      <c r="D874" s="149"/>
      <c r="E874" s="149"/>
      <c r="F874" s="149"/>
      <c r="G874" s="149"/>
      <c r="H874" s="149"/>
      <c r="I874" s="149"/>
      <c r="J874" s="149"/>
      <c r="K874" s="149"/>
      <c r="L874" s="149"/>
      <c r="M874" s="529"/>
      <c r="N874" s="529"/>
      <c r="O874" s="529"/>
      <c r="P874" s="529"/>
      <c r="Q874" s="529"/>
      <c r="R874" s="529"/>
      <c r="S874" s="529"/>
      <c r="T874" s="529"/>
      <c r="U874" s="529"/>
      <c r="V874" s="529"/>
      <c r="W874" s="529"/>
      <c r="X874" s="529"/>
      <c r="Y874" s="529"/>
    </row>
    <row r="875" ht="12.75" customHeight="1">
      <c r="A875" s="149"/>
      <c r="B875" s="149"/>
      <c r="C875" s="149"/>
      <c r="D875" s="149"/>
      <c r="E875" s="149"/>
      <c r="F875" s="149"/>
      <c r="G875" s="149"/>
      <c r="H875" s="149"/>
      <c r="I875" s="149"/>
      <c r="J875" s="149"/>
      <c r="K875" s="149"/>
      <c r="L875" s="149"/>
      <c r="M875" s="529"/>
      <c r="N875" s="529"/>
      <c r="O875" s="529"/>
      <c r="P875" s="529"/>
      <c r="Q875" s="529"/>
      <c r="R875" s="529"/>
      <c r="S875" s="529"/>
      <c r="T875" s="529"/>
      <c r="U875" s="529"/>
      <c r="V875" s="529"/>
      <c r="W875" s="529"/>
      <c r="X875" s="529"/>
      <c r="Y875" s="529"/>
    </row>
    <row r="876" ht="12.75" customHeight="1">
      <c r="A876" s="149"/>
      <c r="B876" s="149"/>
      <c r="C876" s="149"/>
      <c r="D876" s="149"/>
      <c r="E876" s="149"/>
      <c r="F876" s="149"/>
      <c r="G876" s="149"/>
      <c r="H876" s="149"/>
      <c r="I876" s="149"/>
      <c r="J876" s="149"/>
      <c r="K876" s="149"/>
      <c r="L876" s="149"/>
      <c r="M876" s="529"/>
      <c r="N876" s="529"/>
      <c r="O876" s="529"/>
      <c r="P876" s="529"/>
      <c r="Q876" s="529"/>
      <c r="R876" s="529"/>
      <c r="S876" s="529"/>
      <c r="T876" s="529"/>
      <c r="U876" s="529"/>
      <c r="V876" s="529"/>
      <c r="W876" s="529"/>
      <c r="X876" s="529"/>
      <c r="Y876" s="529"/>
    </row>
    <row r="877" ht="12.75" customHeight="1">
      <c r="A877" s="149"/>
      <c r="B877" s="149"/>
      <c r="C877" s="149"/>
      <c r="D877" s="149"/>
      <c r="E877" s="149"/>
      <c r="F877" s="149"/>
      <c r="G877" s="149"/>
      <c r="H877" s="149"/>
      <c r="I877" s="149"/>
      <c r="J877" s="149"/>
      <c r="K877" s="149"/>
      <c r="L877" s="149"/>
      <c r="M877" s="529"/>
      <c r="N877" s="529"/>
      <c r="O877" s="529"/>
      <c r="P877" s="529"/>
      <c r="Q877" s="529"/>
      <c r="R877" s="529"/>
      <c r="S877" s="529"/>
      <c r="T877" s="529"/>
      <c r="U877" s="529"/>
      <c r="V877" s="529"/>
      <c r="W877" s="529"/>
      <c r="X877" s="529"/>
      <c r="Y877" s="529"/>
    </row>
    <row r="878" ht="12.75" customHeight="1">
      <c r="A878" s="149"/>
      <c r="B878" s="149"/>
      <c r="C878" s="149"/>
      <c r="D878" s="149"/>
      <c r="E878" s="149"/>
      <c r="F878" s="149"/>
      <c r="G878" s="149"/>
      <c r="H878" s="149"/>
      <c r="I878" s="149"/>
      <c r="J878" s="149"/>
      <c r="K878" s="149"/>
      <c r="L878" s="149"/>
      <c r="M878" s="529"/>
      <c r="N878" s="529"/>
      <c r="O878" s="529"/>
      <c r="P878" s="529"/>
      <c r="Q878" s="529"/>
      <c r="R878" s="529"/>
      <c r="S878" s="529"/>
      <c r="T878" s="529"/>
      <c r="U878" s="529"/>
      <c r="V878" s="529"/>
      <c r="W878" s="529"/>
      <c r="X878" s="529"/>
      <c r="Y878" s="529"/>
    </row>
    <row r="879" ht="12.75" customHeight="1">
      <c r="A879" s="149"/>
      <c r="B879" s="149"/>
      <c r="C879" s="149"/>
      <c r="D879" s="149"/>
      <c r="E879" s="149"/>
      <c r="F879" s="149"/>
      <c r="G879" s="149"/>
      <c r="H879" s="149"/>
      <c r="I879" s="149"/>
      <c r="J879" s="149"/>
      <c r="K879" s="149"/>
      <c r="L879" s="149"/>
      <c r="M879" s="529"/>
      <c r="N879" s="529"/>
      <c r="O879" s="529"/>
      <c r="P879" s="529"/>
      <c r="Q879" s="529"/>
      <c r="R879" s="529"/>
      <c r="S879" s="529"/>
      <c r="T879" s="529"/>
      <c r="U879" s="529"/>
      <c r="V879" s="529"/>
      <c r="W879" s="529"/>
      <c r="X879" s="529"/>
      <c r="Y879" s="529"/>
    </row>
    <row r="880" ht="12.75" customHeight="1">
      <c r="A880" s="149"/>
      <c r="B880" s="149"/>
      <c r="C880" s="149"/>
      <c r="D880" s="149"/>
      <c r="E880" s="149"/>
      <c r="F880" s="149"/>
      <c r="G880" s="149"/>
      <c r="H880" s="149"/>
      <c r="I880" s="149"/>
      <c r="J880" s="149"/>
      <c r="K880" s="149"/>
      <c r="L880" s="149"/>
      <c r="M880" s="529"/>
      <c r="N880" s="529"/>
      <c r="O880" s="529"/>
      <c r="P880" s="529"/>
      <c r="Q880" s="529"/>
      <c r="R880" s="529"/>
      <c r="S880" s="529"/>
      <c r="T880" s="529"/>
      <c r="U880" s="529"/>
      <c r="V880" s="529"/>
      <c r="W880" s="529"/>
      <c r="X880" s="529"/>
      <c r="Y880" s="529"/>
    </row>
    <row r="881" ht="12.75" customHeight="1">
      <c r="A881" s="149"/>
      <c r="B881" s="149"/>
      <c r="C881" s="149"/>
      <c r="D881" s="149"/>
      <c r="E881" s="149"/>
      <c r="F881" s="149"/>
      <c r="G881" s="149"/>
      <c r="H881" s="149"/>
      <c r="I881" s="149"/>
      <c r="J881" s="149"/>
      <c r="K881" s="149"/>
      <c r="L881" s="149"/>
      <c r="M881" s="529"/>
      <c r="N881" s="529"/>
      <c r="O881" s="529"/>
      <c r="P881" s="529"/>
      <c r="Q881" s="529"/>
      <c r="R881" s="529"/>
      <c r="S881" s="529"/>
      <c r="T881" s="529"/>
      <c r="U881" s="529"/>
      <c r="V881" s="529"/>
      <c r="W881" s="529"/>
      <c r="X881" s="529"/>
      <c r="Y881" s="529"/>
    </row>
    <row r="882" ht="12.75" customHeight="1">
      <c r="A882" s="149"/>
      <c r="B882" s="149"/>
      <c r="C882" s="149"/>
      <c r="D882" s="149"/>
      <c r="E882" s="149"/>
      <c r="F882" s="149"/>
      <c r="G882" s="149"/>
      <c r="H882" s="149"/>
      <c r="I882" s="149"/>
      <c r="J882" s="149"/>
      <c r="K882" s="149"/>
      <c r="L882" s="149"/>
      <c r="M882" s="529"/>
      <c r="N882" s="529"/>
      <c r="O882" s="529"/>
      <c r="P882" s="529"/>
      <c r="Q882" s="529"/>
      <c r="R882" s="529"/>
      <c r="S882" s="529"/>
      <c r="T882" s="529"/>
      <c r="U882" s="529"/>
      <c r="V882" s="529"/>
      <c r="W882" s="529"/>
      <c r="X882" s="529"/>
      <c r="Y882" s="529"/>
    </row>
    <row r="883" ht="12.75" customHeight="1">
      <c r="A883" s="149"/>
      <c r="B883" s="149"/>
      <c r="C883" s="149"/>
      <c r="D883" s="149"/>
      <c r="E883" s="149"/>
      <c r="F883" s="149"/>
      <c r="G883" s="149"/>
      <c r="H883" s="149"/>
      <c r="I883" s="149"/>
      <c r="J883" s="149"/>
      <c r="K883" s="149"/>
      <c r="L883" s="149"/>
      <c r="M883" s="529"/>
      <c r="N883" s="529"/>
      <c r="O883" s="529"/>
      <c r="P883" s="529"/>
      <c r="Q883" s="529"/>
      <c r="R883" s="529"/>
      <c r="S883" s="529"/>
      <c r="T883" s="529"/>
      <c r="U883" s="529"/>
      <c r="V883" s="529"/>
      <c r="W883" s="529"/>
      <c r="X883" s="529"/>
      <c r="Y883" s="529"/>
    </row>
    <row r="884" ht="12.75" customHeight="1">
      <c r="A884" s="149"/>
      <c r="B884" s="149"/>
      <c r="C884" s="149"/>
      <c r="D884" s="149"/>
      <c r="E884" s="149"/>
      <c r="F884" s="149"/>
      <c r="G884" s="149"/>
      <c r="H884" s="149"/>
      <c r="I884" s="149"/>
      <c r="J884" s="149"/>
      <c r="K884" s="149"/>
      <c r="L884" s="149"/>
      <c r="M884" s="529"/>
      <c r="N884" s="529"/>
      <c r="O884" s="529"/>
      <c r="P884" s="529"/>
      <c r="Q884" s="529"/>
      <c r="R884" s="529"/>
      <c r="S884" s="529"/>
      <c r="T884" s="529"/>
      <c r="U884" s="529"/>
      <c r="V884" s="529"/>
      <c r="W884" s="529"/>
      <c r="X884" s="529"/>
      <c r="Y884" s="529"/>
    </row>
    <row r="885" ht="12.75" customHeight="1">
      <c r="A885" s="149"/>
      <c r="B885" s="149"/>
      <c r="C885" s="149"/>
      <c r="D885" s="149"/>
      <c r="E885" s="149"/>
      <c r="F885" s="149"/>
      <c r="G885" s="149"/>
      <c r="H885" s="149"/>
      <c r="I885" s="149"/>
      <c r="J885" s="149"/>
      <c r="K885" s="149"/>
      <c r="L885" s="149"/>
      <c r="M885" s="529"/>
      <c r="N885" s="529"/>
      <c r="O885" s="529"/>
      <c r="P885" s="529"/>
      <c r="Q885" s="529"/>
      <c r="R885" s="529"/>
      <c r="S885" s="529"/>
      <c r="T885" s="529"/>
      <c r="U885" s="529"/>
      <c r="V885" s="529"/>
      <c r="W885" s="529"/>
      <c r="X885" s="529"/>
      <c r="Y885" s="529"/>
    </row>
    <row r="886" ht="12.75" customHeight="1">
      <c r="A886" s="149"/>
      <c r="B886" s="149"/>
      <c r="C886" s="149"/>
      <c r="D886" s="149"/>
      <c r="E886" s="149"/>
      <c r="F886" s="149"/>
      <c r="G886" s="149"/>
      <c r="H886" s="149"/>
      <c r="I886" s="149"/>
      <c r="J886" s="149"/>
      <c r="K886" s="149"/>
      <c r="L886" s="149"/>
      <c r="M886" s="529"/>
      <c r="N886" s="529"/>
      <c r="O886" s="529"/>
      <c r="P886" s="529"/>
      <c r="Q886" s="529"/>
      <c r="R886" s="529"/>
      <c r="S886" s="529"/>
      <c r="T886" s="529"/>
      <c r="U886" s="529"/>
      <c r="V886" s="529"/>
      <c r="W886" s="529"/>
      <c r="X886" s="529"/>
      <c r="Y886" s="529"/>
    </row>
    <row r="887" ht="12.75" customHeight="1">
      <c r="A887" s="149"/>
      <c r="B887" s="149"/>
      <c r="C887" s="149"/>
      <c r="D887" s="149"/>
      <c r="E887" s="149"/>
      <c r="F887" s="149"/>
      <c r="G887" s="149"/>
      <c r="H887" s="149"/>
      <c r="I887" s="149"/>
      <c r="J887" s="149"/>
      <c r="K887" s="149"/>
      <c r="L887" s="149"/>
      <c r="M887" s="529"/>
      <c r="N887" s="529"/>
      <c r="O887" s="529"/>
      <c r="P887" s="529"/>
      <c r="Q887" s="529"/>
      <c r="R887" s="529"/>
      <c r="S887" s="529"/>
      <c r="T887" s="529"/>
      <c r="U887" s="529"/>
      <c r="V887" s="529"/>
      <c r="W887" s="529"/>
      <c r="X887" s="529"/>
      <c r="Y887" s="529"/>
    </row>
    <row r="888" ht="12.75" customHeight="1">
      <c r="A888" s="149"/>
      <c r="B888" s="149"/>
      <c r="C888" s="149"/>
      <c r="D888" s="149"/>
      <c r="E888" s="149"/>
      <c r="F888" s="149"/>
      <c r="G888" s="149"/>
      <c r="H888" s="149"/>
      <c r="I888" s="149"/>
      <c r="J888" s="149"/>
      <c r="K888" s="149"/>
      <c r="L888" s="149"/>
      <c r="M888" s="529"/>
      <c r="N888" s="529"/>
      <c r="O888" s="529"/>
      <c r="P888" s="529"/>
      <c r="Q888" s="529"/>
      <c r="R888" s="529"/>
      <c r="S888" s="529"/>
      <c r="T888" s="529"/>
      <c r="U888" s="529"/>
      <c r="V888" s="529"/>
      <c r="W888" s="529"/>
      <c r="X888" s="529"/>
      <c r="Y888" s="529"/>
    </row>
    <row r="889" ht="12.75" customHeight="1">
      <c r="A889" s="149"/>
      <c r="B889" s="149"/>
      <c r="C889" s="149"/>
      <c r="D889" s="149"/>
      <c r="E889" s="149"/>
      <c r="F889" s="149"/>
      <c r="G889" s="149"/>
      <c r="H889" s="149"/>
      <c r="I889" s="149"/>
      <c r="J889" s="149"/>
      <c r="K889" s="149"/>
      <c r="L889" s="149"/>
      <c r="M889" s="529"/>
      <c r="N889" s="529"/>
      <c r="O889" s="529"/>
      <c r="P889" s="529"/>
      <c r="Q889" s="529"/>
      <c r="R889" s="529"/>
      <c r="S889" s="529"/>
      <c r="T889" s="529"/>
      <c r="U889" s="529"/>
      <c r="V889" s="529"/>
      <c r="W889" s="529"/>
      <c r="X889" s="529"/>
      <c r="Y889" s="529"/>
    </row>
    <row r="890" ht="12.75" customHeight="1">
      <c r="A890" s="149"/>
      <c r="B890" s="149"/>
      <c r="C890" s="149"/>
      <c r="D890" s="149"/>
      <c r="E890" s="149"/>
      <c r="F890" s="149"/>
      <c r="G890" s="149"/>
      <c r="H890" s="149"/>
      <c r="I890" s="149"/>
      <c r="J890" s="149"/>
      <c r="K890" s="149"/>
      <c r="L890" s="149"/>
      <c r="M890" s="529"/>
      <c r="N890" s="529"/>
      <c r="O890" s="529"/>
      <c r="P890" s="529"/>
      <c r="Q890" s="529"/>
      <c r="R890" s="529"/>
      <c r="S890" s="529"/>
      <c r="T890" s="529"/>
      <c r="U890" s="529"/>
      <c r="V890" s="529"/>
      <c r="W890" s="529"/>
      <c r="X890" s="529"/>
      <c r="Y890" s="529"/>
    </row>
    <row r="891" ht="12.75" customHeight="1">
      <c r="A891" s="149"/>
      <c r="B891" s="149"/>
      <c r="C891" s="149"/>
      <c r="D891" s="149"/>
      <c r="E891" s="149"/>
      <c r="F891" s="149"/>
      <c r="G891" s="149"/>
      <c r="H891" s="149"/>
      <c r="I891" s="149"/>
      <c r="J891" s="149"/>
      <c r="K891" s="149"/>
      <c r="L891" s="149"/>
      <c r="M891" s="529"/>
      <c r="N891" s="529"/>
      <c r="O891" s="529"/>
      <c r="P891" s="529"/>
      <c r="Q891" s="529"/>
      <c r="R891" s="529"/>
      <c r="S891" s="529"/>
      <c r="T891" s="529"/>
      <c r="U891" s="529"/>
      <c r="V891" s="529"/>
      <c r="W891" s="529"/>
      <c r="X891" s="529"/>
      <c r="Y891" s="529"/>
    </row>
    <row r="892" ht="12.75" customHeight="1">
      <c r="A892" s="149"/>
      <c r="B892" s="149"/>
      <c r="C892" s="149"/>
      <c r="D892" s="149"/>
      <c r="E892" s="149"/>
      <c r="F892" s="149"/>
      <c r="G892" s="149"/>
      <c r="H892" s="149"/>
      <c r="I892" s="149"/>
      <c r="J892" s="149"/>
      <c r="K892" s="149"/>
      <c r="L892" s="149"/>
      <c r="M892" s="529"/>
      <c r="N892" s="529"/>
      <c r="O892" s="529"/>
      <c r="P892" s="529"/>
      <c r="Q892" s="529"/>
      <c r="R892" s="529"/>
      <c r="S892" s="529"/>
      <c r="T892" s="529"/>
      <c r="U892" s="529"/>
      <c r="V892" s="529"/>
      <c r="W892" s="529"/>
      <c r="X892" s="529"/>
      <c r="Y892" s="529"/>
    </row>
    <row r="893" ht="12.75" customHeight="1">
      <c r="A893" s="149"/>
      <c r="B893" s="149"/>
      <c r="C893" s="149"/>
      <c r="D893" s="149"/>
      <c r="E893" s="149"/>
      <c r="F893" s="149"/>
      <c r="G893" s="149"/>
      <c r="H893" s="149"/>
      <c r="I893" s="149"/>
      <c r="J893" s="149"/>
      <c r="K893" s="149"/>
      <c r="L893" s="149"/>
      <c r="M893" s="529"/>
      <c r="N893" s="529"/>
      <c r="O893" s="529"/>
      <c r="P893" s="529"/>
      <c r="Q893" s="529"/>
      <c r="R893" s="529"/>
      <c r="S893" s="529"/>
      <c r="T893" s="529"/>
      <c r="U893" s="529"/>
      <c r="V893" s="529"/>
      <c r="W893" s="529"/>
      <c r="X893" s="529"/>
      <c r="Y893" s="529"/>
    </row>
    <row r="894" ht="12.75" customHeight="1">
      <c r="A894" s="149"/>
      <c r="B894" s="149"/>
      <c r="C894" s="149"/>
      <c r="D894" s="149"/>
      <c r="E894" s="149"/>
      <c r="F894" s="149"/>
      <c r="G894" s="149"/>
      <c r="H894" s="149"/>
      <c r="I894" s="149"/>
      <c r="J894" s="149"/>
      <c r="K894" s="149"/>
      <c r="L894" s="149"/>
      <c r="M894" s="529"/>
      <c r="N894" s="529"/>
      <c r="O894" s="529"/>
      <c r="P894" s="529"/>
      <c r="Q894" s="529"/>
      <c r="R894" s="529"/>
      <c r="S894" s="529"/>
      <c r="T894" s="529"/>
      <c r="U894" s="529"/>
      <c r="V894" s="529"/>
      <c r="W894" s="529"/>
      <c r="X894" s="529"/>
      <c r="Y894" s="529"/>
    </row>
    <row r="895" ht="12.75" customHeight="1">
      <c r="A895" s="149"/>
      <c r="B895" s="149"/>
      <c r="C895" s="149"/>
      <c r="D895" s="149"/>
      <c r="E895" s="149"/>
      <c r="F895" s="149"/>
      <c r="G895" s="149"/>
      <c r="H895" s="149"/>
      <c r="I895" s="149"/>
      <c r="J895" s="149"/>
      <c r="K895" s="149"/>
      <c r="L895" s="149"/>
      <c r="M895" s="529"/>
      <c r="N895" s="529"/>
      <c r="O895" s="529"/>
      <c r="P895" s="529"/>
      <c r="Q895" s="529"/>
      <c r="R895" s="529"/>
      <c r="S895" s="529"/>
      <c r="T895" s="529"/>
      <c r="U895" s="529"/>
      <c r="V895" s="529"/>
      <c r="W895" s="529"/>
      <c r="X895" s="529"/>
      <c r="Y895" s="529"/>
    </row>
    <row r="896" ht="12.75" customHeight="1">
      <c r="A896" s="149"/>
      <c r="B896" s="149"/>
      <c r="C896" s="149"/>
      <c r="D896" s="149"/>
      <c r="E896" s="149"/>
      <c r="F896" s="149"/>
      <c r="G896" s="149"/>
      <c r="H896" s="149"/>
      <c r="I896" s="149"/>
      <c r="J896" s="149"/>
      <c r="K896" s="149"/>
      <c r="L896" s="149"/>
      <c r="M896" s="529"/>
      <c r="N896" s="529"/>
      <c r="O896" s="529"/>
      <c r="P896" s="529"/>
      <c r="Q896" s="529"/>
      <c r="R896" s="529"/>
      <c r="S896" s="529"/>
      <c r="T896" s="529"/>
      <c r="U896" s="529"/>
      <c r="V896" s="529"/>
      <c r="W896" s="529"/>
      <c r="X896" s="529"/>
      <c r="Y896" s="529"/>
    </row>
    <row r="897" ht="12.75" customHeight="1">
      <c r="A897" s="149"/>
      <c r="B897" s="149"/>
      <c r="C897" s="149"/>
      <c r="D897" s="149"/>
      <c r="E897" s="149"/>
      <c r="F897" s="149"/>
      <c r="G897" s="149"/>
      <c r="H897" s="149"/>
      <c r="I897" s="149"/>
      <c r="J897" s="149"/>
      <c r="K897" s="149"/>
      <c r="L897" s="149"/>
      <c r="M897" s="529"/>
      <c r="N897" s="529"/>
      <c r="O897" s="529"/>
      <c r="P897" s="529"/>
      <c r="Q897" s="529"/>
      <c r="R897" s="529"/>
      <c r="S897" s="529"/>
      <c r="T897" s="529"/>
      <c r="U897" s="529"/>
      <c r="V897" s="529"/>
      <c r="W897" s="529"/>
      <c r="X897" s="529"/>
      <c r="Y897" s="529"/>
    </row>
    <row r="898" ht="12.75" customHeight="1">
      <c r="A898" s="149"/>
      <c r="B898" s="149"/>
      <c r="C898" s="149"/>
      <c r="D898" s="149"/>
      <c r="E898" s="149"/>
      <c r="F898" s="149"/>
      <c r="G898" s="149"/>
      <c r="H898" s="149"/>
      <c r="I898" s="149"/>
      <c r="J898" s="149"/>
      <c r="K898" s="149"/>
      <c r="L898" s="149"/>
      <c r="M898" s="529"/>
      <c r="N898" s="529"/>
      <c r="O898" s="529"/>
      <c r="P898" s="529"/>
      <c r="Q898" s="529"/>
      <c r="R898" s="529"/>
      <c r="S898" s="529"/>
      <c r="T898" s="529"/>
      <c r="U898" s="529"/>
      <c r="V898" s="529"/>
      <c r="W898" s="529"/>
      <c r="X898" s="529"/>
      <c r="Y898" s="529"/>
    </row>
    <row r="899" ht="12.75" customHeight="1">
      <c r="A899" s="149"/>
      <c r="B899" s="149"/>
      <c r="C899" s="149"/>
      <c r="D899" s="149"/>
      <c r="E899" s="149"/>
      <c r="F899" s="149"/>
      <c r="G899" s="149"/>
      <c r="H899" s="149"/>
      <c r="I899" s="149"/>
      <c r="J899" s="149"/>
      <c r="K899" s="149"/>
      <c r="L899" s="149"/>
      <c r="M899" s="529"/>
      <c r="N899" s="529"/>
      <c r="O899" s="529"/>
      <c r="P899" s="529"/>
      <c r="Q899" s="529"/>
      <c r="R899" s="529"/>
      <c r="S899" s="529"/>
      <c r="T899" s="529"/>
      <c r="U899" s="529"/>
      <c r="V899" s="529"/>
      <c r="W899" s="529"/>
      <c r="X899" s="529"/>
      <c r="Y899" s="529"/>
    </row>
    <row r="900" ht="12.75" customHeight="1">
      <c r="A900" s="149"/>
      <c r="B900" s="149"/>
      <c r="C900" s="149"/>
      <c r="D900" s="149"/>
      <c r="E900" s="149"/>
      <c r="F900" s="149"/>
      <c r="G900" s="149"/>
      <c r="H900" s="149"/>
      <c r="I900" s="149"/>
      <c r="J900" s="149"/>
      <c r="K900" s="149"/>
      <c r="L900" s="149"/>
      <c r="M900" s="529"/>
      <c r="N900" s="529"/>
      <c r="O900" s="529"/>
      <c r="P900" s="529"/>
      <c r="Q900" s="529"/>
      <c r="R900" s="529"/>
      <c r="S900" s="529"/>
      <c r="T900" s="529"/>
      <c r="U900" s="529"/>
      <c r="V900" s="529"/>
      <c r="W900" s="529"/>
      <c r="X900" s="529"/>
      <c r="Y900" s="529"/>
    </row>
    <row r="901" ht="12.75" customHeight="1">
      <c r="A901" s="149"/>
      <c r="B901" s="149"/>
      <c r="C901" s="149"/>
      <c r="D901" s="149"/>
      <c r="E901" s="149"/>
      <c r="F901" s="149"/>
      <c r="G901" s="149"/>
      <c r="H901" s="149"/>
      <c r="I901" s="149"/>
      <c r="J901" s="149"/>
      <c r="K901" s="149"/>
      <c r="L901" s="149"/>
      <c r="M901" s="529"/>
      <c r="N901" s="529"/>
      <c r="O901" s="529"/>
      <c r="P901" s="529"/>
      <c r="Q901" s="529"/>
      <c r="R901" s="529"/>
      <c r="S901" s="529"/>
      <c r="T901" s="529"/>
      <c r="U901" s="529"/>
      <c r="V901" s="529"/>
      <c r="W901" s="529"/>
      <c r="X901" s="529"/>
      <c r="Y901" s="529"/>
    </row>
    <row r="902" ht="12.75" customHeight="1">
      <c r="A902" s="149"/>
      <c r="B902" s="149"/>
      <c r="C902" s="149"/>
      <c r="D902" s="149"/>
      <c r="E902" s="149"/>
      <c r="F902" s="149"/>
      <c r="G902" s="149"/>
      <c r="H902" s="149"/>
      <c r="I902" s="149"/>
      <c r="J902" s="149"/>
      <c r="K902" s="149"/>
      <c r="L902" s="149"/>
      <c r="M902" s="529"/>
      <c r="N902" s="529"/>
      <c r="O902" s="529"/>
      <c r="P902" s="529"/>
      <c r="Q902" s="529"/>
      <c r="R902" s="529"/>
      <c r="S902" s="529"/>
      <c r="T902" s="529"/>
      <c r="U902" s="529"/>
      <c r="V902" s="529"/>
      <c r="W902" s="529"/>
      <c r="X902" s="529"/>
      <c r="Y902" s="529"/>
    </row>
    <row r="903" ht="12.75" customHeight="1">
      <c r="A903" s="149"/>
      <c r="B903" s="149"/>
      <c r="C903" s="149"/>
      <c r="D903" s="149"/>
      <c r="E903" s="149"/>
      <c r="F903" s="149"/>
      <c r="G903" s="149"/>
      <c r="H903" s="149"/>
      <c r="I903" s="149"/>
      <c r="J903" s="149"/>
      <c r="K903" s="149"/>
      <c r="L903" s="149"/>
      <c r="M903" s="529"/>
      <c r="N903" s="529"/>
      <c r="O903" s="529"/>
      <c r="P903" s="529"/>
      <c r="Q903" s="529"/>
      <c r="R903" s="529"/>
      <c r="S903" s="529"/>
      <c r="T903" s="529"/>
      <c r="U903" s="529"/>
      <c r="V903" s="529"/>
      <c r="W903" s="529"/>
      <c r="X903" s="529"/>
      <c r="Y903" s="529"/>
    </row>
    <row r="904" ht="12.75" customHeight="1">
      <c r="A904" s="149"/>
      <c r="B904" s="149"/>
      <c r="C904" s="149"/>
      <c r="D904" s="149"/>
      <c r="E904" s="149"/>
      <c r="F904" s="149"/>
      <c r="G904" s="149"/>
      <c r="H904" s="149"/>
      <c r="I904" s="149"/>
      <c r="J904" s="149"/>
      <c r="K904" s="149"/>
      <c r="L904" s="149"/>
      <c r="M904" s="529"/>
      <c r="N904" s="529"/>
      <c r="O904" s="529"/>
      <c r="P904" s="529"/>
      <c r="Q904" s="529"/>
      <c r="R904" s="529"/>
      <c r="S904" s="529"/>
      <c r="T904" s="529"/>
      <c r="U904" s="529"/>
      <c r="V904" s="529"/>
      <c r="W904" s="529"/>
      <c r="X904" s="529"/>
      <c r="Y904" s="529"/>
    </row>
    <row r="905" ht="12.75" customHeight="1">
      <c r="A905" s="149"/>
      <c r="B905" s="149"/>
      <c r="C905" s="149"/>
      <c r="D905" s="149"/>
      <c r="E905" s="149"/>
      <c r="F905" s="149"/>
      <c r="G905" s="149"/>
      <c r="H905" s="149"/>
      <c r="I905" s="149"/>
      <c r="J905" s="149"/>
      <c r="K905" s="149"/>
      <c r="L905" s="149"/>
      <c r="M905" s="529"/>
      <c r="N905" s="529"/>
      <c r="O905" s="529"/>
      <c r="P905" s="529"/>
      <c r="Q905" s="529"/>
      <c r="R905" s="529"/>
      <c r="S905" s="529"/>
      <c r="T905" s="529"/>
      <c r="U905" s="529"/>
      <c r="V905" s="529"/>
      <c r="W905" s="529"/>
      <c r="X905" s="529"/>
      <c r="Y905" s="529"/>
    </row>
    <row r="906" ht="12.75" customHeight="1">
      <c r="A906" s="149"/>
      <c r="B906" s="149"/>
      <c r="C906" s="149"/>
      <c r="D906" s="149"/>
      <c r="E906" s="149"/>
      <c r="F906" s="149"/>
      <c r="G906" s="149"/>
      <c r="H906" s="149"/>
      <c r="I906" s="149"/>
      <c r="J906" s="149"/>
      <c r="K906" s="149"/>
      <c r="L906" s="149"/>
      <c r="M906" s="529"/>
      <c r="N906" s="529"/>
      <c r="O906" s="529"/>
      <c r="P906" s="529"/>
      <c r="Q906" s="529"/>
      <c r="R906" s="529"/>
      <c r="S906" s="529"/>
      <c r="T906" s="529"/>
      <c r="U906" s="529"/>
      <c r="V906" s="529"/>
      <c r="W906" s="529"/>
      <c r="X906" s="529"/>
      <c r="Y906" s="529"/>
    </row>
    <row r="907" ht="12.75" customHeight="1">
      <c r="A907" s="149"/>
      <c r="B907" s="149"/>
      <c r="C907" s="149"/>
      <c r="D907" s="149"/>
      <c r="E907" s="149"/>
      <c r="F907" s="149"/>
      <c r="G907" s="149"/>
      <c r="H907" s="149"/>
      <c r="I907" s="149"/>
      <c r="J907" s="149"/>
      <c r="K907" s="149"/>
      <c r="L907" s="149"/>
      <c r="M907" s="529"/>
      <c r="N907" s="529"/>
      <c r="O907" s="529"/>
      <c r="P907" s="529"/>
      <c r="Q907" s="529"/>
      <c r="R907" s="529"/>
      <c r="S907" s="529"/>
      <c r="T907" s="529"/>
      <c r="U907" s="529"/>
      <c r="V907" s="529"/>
      <c r="W907" s="529"/>
      <c r="X907" s="529"/>
      <c r="Y907" s="529"/>
    </row>
    <row r="908" ht="12.75" customHeight="1">
      <c r="A908" s="149"/>
      <c r="B908" s="149"/>
      <c r="C908" s="149"/>
      <c r="D908" s="149"/>
      <c r="E908" s="149"/>
      <c r="F908" s="149"/>
      <c r="G908" s="149"/>
      <c r="H908" s="149"/>
      <c r="I908" s="149"/>
      <c r="J908" s="149"/>
      <c r="K908" s="149"/>
      <c r="L908" s="149"/>
      <c r="M908" s="529"/>
      <c r="N908" s="529"/>
      <c r="O908" s="529"/>
      <c r="P908" s="529"/>
      <c r="Q908" s="529"/>
      <c r="R908" s="529"/>
      <c r="S908" s="529"/>
      <c r="T908" s="529"/>
      <c r="U908" s="529"/>
      <c r="V908" s="529"/>
      <c r="W908" s="529"/>
      <c r="X908" s="529"/>
      <c r="Y908" s="529"/>
    </row>
    <row r="909" ht="12.75" customHeight="1">
      <c r="A909" s="149"/>
      <c r="B909" s="149"/>
      <c r="C909" s="149"/>
      <c r="D909" s="149"/>
      <c r="E909" s="149"/>
      <c r="F909" s="149"/>
      <c r="G909" s="149"/>
      <c r="H909" s="149"/>
      <c r="I909" s="149"/>
      <c r="J909" s="149"/>
      <c r="K909" s="149"/>
      <c r="L909" s="149"/>
      <c r="M909" s="529"/>
      <c r="N909" s="529"/>
      <c r="O909" s="529"/>
      <c r="P909" s="529"/>
      <c r="Q909" s="529"/>
      <c r="R909" s="529"/>
      <c r="S909" s="529"/>
      <c r="T909" s="529"/>
      <c r="U909" s="529"/>
      <c r="V909" s="529"/>
      <c r="W909" s="529"/>
      <c r="X909" s="529"/>
      <c r="Y909" s="529"/>
    </row>
    <row r="910" ht="12.75" customHeight="1">
      <c r="A910" s="149"/>
      <c r="B910" s="149"/>
      <c r="C910" s="149"/>
      <c r="D910" s="149"/>
      <c r="E910" s="149"/>
      <c r="F910" s="149"/>
      <c r="G910" s="149"/>
      <c r="H910" s="149"/>
      <c r="I910" s="149"/>
      <c r="J910" s="149"/>
      <c r="K910" s="149"/>
      <c r="L910" s="149"/>
      <c r="M910" s="529"/>
      <c r="N910" s="529"/>
      <c r="O910" s="529"/>
      <c r="P910" s="529"/>
      <c r="Q910" s="529"/>
      <c r="R910" s="529"/>
      <c r="S910" s="529"/>
      <c r="T910" s="529"/>
      <c r="U910" s="529"/>
      <c r="V910" s="529"/>
      <c r="W910" s="529"/>
      <c r="X910" s="529"/>
      <c r="Y910" s="529"/>
    </row>
    <row r="911" ht="12.75" customHeight="1">
      <c r="A911" s="149"/>
      <c r="B911" s="149"/>
      <c r="C911" s="149"/>
      <c r="D911" s="149"/>
      <c r="E911" s="149"/>
      <c r="F911" s="149"/>
      <c r="G911" s="149"/>
      <c r="H911" s="149"/>
      <c r="I911" s="149"/>
      <c r="J911" s="149"/>
      <c r="K911" s="149"/>
      <c r="L911" s="149"/>
      <c r="M911" s="529"/>
      <c r="N911" s="529"/>
      <c r="O911" s="529"/>
      <c r="P911" s="529"/>
      <c r="Q911" s="529"/>
      <c r="R911" s="529"/>
      <c r="S911" s="529"/>
      <c r="T911" s="529"/>
      <c r="U911" s="529"/>
      <c r="V911" s="529"/>
      <c r="W911" s="529"/>
      <c r="X911" s="529"/>
      <c r="Y911" s="529"/>
    </row>
    <row r="912" ht="12.75" customHeight="1">
      <c r="A912" s="149"/>
      <c r="B912" s="149"/>
      <c r="C912" s="149"/>
      <c r="D912" s="149"/>
      <c r="E912" s="149"/>
      <c r="F912" s="149"/>
      <c r="G912" s="149"/>
      <c r="H912" s="149"/>
      <c r="I912" s="149"/>
      <c r="J912" s="149"/>
      <c r="K912" s="149"/>
      <c r="L912" s="149"/>
      <c r="M912" s="529"/>
      <c r="N912" s="529"/>
      <c r="O912" s="529"/>
      <c r="P912" s="529"/>
      <c r="Q912" s="529"/>
      <c r="R912" s="529"/>
      <c r="S912" s="529"/>
      <c r="T912" s="529"/>
      <c r="U912" s="529"/>
      <c r="V912" s="529"/>
      <c r="W912" s="529"/>
      <c r="X912" s="529"/>
      <c r="Y912" s="529"/>
    </row>
    <row r="913" ht="12.75" customHeight="1">
      <c r="A913" s="149"/>
      <c r="B913" s="149"/>
      <c r="C913" s="149"/>
      <c r="D913" s="149"/>
      <c r="E913" s="149"/>
      <c r="F913" s="149"/>
      <c r="G913" s="149"/>
      <c r="H913" s="149"/>
      <c r="I913" s="149"/>
      <c r="J913" s="149"/>
      <c r="K913" s="149"/>
      <c r="L913" s="149"/>
      <c r="M913" s="529"/>
      <c r="N913" s="529"/>
      <c r="O913" s="529"/>
      <c r="P913" s="529"/>
      <c r="Q913" s="529"/>
      <c r="R913" s="529"/>
      <c r="S913" s="529"/>
      <c r="T913" s="529"/>
      <c r="U913" s="529"/>
      <c r="V913" s="529"/>
      <c r="W913" s="529"/>
      <c r="X913" s="529"/>
      <c r="Y913" s="529"/>
    </row>
    <row r="914" ht="12.75" customHeight="1">
      <c r="A914" s="149"/>
      <c r="B914" s="149"/>
      <c r="C914" s="149"/>
      <c r="D914" s="149"/>
      <c r="E914" s="149"/>
      <c r="F914" s="149"/>
      <c r="G914" s="149"/>
      <c r="H914" s="149"/>
      <c r="I914" s="149"/>
      <c r="J914" s="149"/>
      <c r="K914" s="149"/>
      <c r="L914" s="149"/>
      <c r="M914" s="529"/>
      <c r="N914" s="529"/>
      <c r="O914" s="529"/>
      <c r="P914" s="529"/>
      <c r="Q914" s="529"/>
      <c r="R914" s="529"/>
      <c r="S914" s="529"/>
      <c r="T914" s="529"/>
      <c r="U914" s="529"/>
      <c r="V914" s="529"/>
      <c r="W914" s="529"/>
      <c r="X914" s="529"/>
      <c r="Y914" s="529"/>
    </row>
    <row r="915" ht="12.75" customHeight="1">
      <c r="A915" s="149"/>
      <c r="B915" s="149"/>
      <c r="C915" s="149"/>
      <c r="D915" s="149"/>
      <c r="E915" s="149"/>
      <c r="F915" s="149"/>
      <c r="G915" s="149"/>
      <c r="H915" s="149"/>
      <c r="I915" s="149"/>
      <c r="J915" s="149"/>
      <c r="K915" s="149"/>
      <c r="L915" s="149"/>
      <c r="M915" s="529"/>
      <c r="N915" s="529"/>
      <c r="O915" s="529"/>
      <c r="P915" s="529"/>
      <c r="Q915" s="529"/>
      <c r="R915" s="529"/>
      <c r="S915" s="529"/>
      <c r="T915" s="529"/>
      <c r="U915" s="529"/>
      <c r="V915" s="529"/>
      <c r="W915" s="529"/>
      <c r="X915" s="529"/>
      <c r="Y915" s="529"/>
    </row>
    <row r="916" ht="12.75" customHeight="1">
      <c r="A916" s="149"/>
      <c r="B916" s="149"/>
      <c r="C916" s="149"/>
      <c r="D916" s="149"/>
      <c r="E916" s="149"/>
      <c r="F916" s="149"/>
      <c r="G916" s="149"/>
      <c r="H916" s="149"/>
      <c r="I916" s="149"/>
      <c r="J916" s="149"/>
      <c r="K916" s="149"/>
      <c r="L916" s="149"/>
      <c r="M916" s="529"/>
      <c r="N916" s="529"/>
      <c r="O916" s="529"/>
      <c r="P916" s="529"/>
      <c r="Q916" s="529"/>
      <c r="R916" s="529"/>
      <c r="S916" s="529"/>
      <c r="T916" s="529"/>
      <c r="U916" s="529"/>
      <c r="V916" s="529"/>
      <c r="W916" s="529"/>
      <c r="X916" s="529"/>
      <c r="Y916" s="529"/>
    </row>
    <row r="917" ht="12.75" customHeight="1">
      <c r="A917" s="149"/>
      <c r="B917" s="149"/>
      <c r="C917" s="149"/>
      <c r="D917" s="149"/>
      <c r="E917" s="149"/>
      <c r="F917" s="149"/>
      <c r="G917" s="149"/>
      <c r="H917" s="149"/>
      <c r="I917" s="149"/>
      <c r="J917" s="149"/>
      <c r="K917" s="149"/>
      <c r="L917" s="149"/>
      <c r="M917" s="529"/>
      <c r="N917" s="529"/>
      <c r="O917" s="529"/>
      <c r="P917" s="529"/>
      <c r="Q917" s="529"/>
      <c r="R917" s="529"/>
      <c r="S917" s="529"/>
      <c r="T917" s="529"/>
      <c r="U917" s="529"/>
      <c r="V917" s="529"/>
      <c r="W917" s="529"/>
      <c r="X917" s="529"/>
      <c r="Y917" s="529"/>
    </row>
    <row r="918" ht="12.75" customHeight="1">
      <c r="A918" s="149"/>
      <c r="B918" s="149"/>
      <c r="C918" s="149"/>
      <c r="D918" s="149"/>
      <c r="E918" s="149"/>
      <c r="F918" s="149"/>
      <c r="G918" s="149"/>
      <c r="H918" s="149"/>
      <c r="I918" s="149"/>
      <c r="J918" s="149"/>
      <c r="K918" s="149"/>
      <c r="L918" s="149"/>
      <c r="M918" s="529"/>
      <c r="N918" s="529"/>
      <c r="O918" s="529"/>
      <c r="P918" s="529"/>
      <c r="Q918" s="529"/>
      <c r="R918" s="529"/>
      <c r="S918" s="529"/>
      <c r="T918" s="529"/>
      <c r="U918" s="529"/>
      <c r="V918" s="529"/>
      <c r="W918" s="529"/>
      <c r="X918" s="529"/>
      <c r="Y918" s="529"/>
    </row>
    <row r="919" ht="12.75" customHeight="1">
      <c r="A919" s="149"/>
      <c r="B919" s="149"/>
      <c r="C919" s="149"/>
      <c r="D919" s="149"/>
      <c r="E919" s="149"/>
      <c r="F919" s="149"/>
      <c r="G919" s="149"/>
      <c r="H919" s="149"/>
      <c r="I919" s="149"/>
      <c r="J919" s="149"/>
      <c r="K919" s="149"/>
      <c r="L919" s="149"/>
      <c r="M919" s="529"/>
      <c r="N919" s="529"/>
      <c r="O919" s="529"/>
      <c r="P919" s="529"/>
      <c r="Q919" s="529"/>
      <c r="R919" s="529"/>
      <c r="S919" s="529"/>
      <c r="T919" s="529"/>
      <c r="U919" s="529"/>
      <c r="V919" s="529"/>
      <c r="W919" s="529"/>
      <c r="X919" s="529"/>
      <c r="Y919" s="529"/>
    </row>
    <row r="920" ht="12.75" customHeight="1">
      <c r="A920" s="149"/>
      <c r="B920" s="149"/>
      <c r="C920" s="149"/>
      <c r="D920" s="149"/>
      <c r="E920" s="149"/>
      <c r="F920" s="149"/>
      <c r="G920" s="149"/>
      <c r="H920" s="149"/>
      <c r="I920" s="149"/>
      <c r="J920" s="149"/>
      <c r="K920" s="149"/>
      <c r="L920" s="149"/>
      <c r="M920" s="529"/>
      <c r="N920" s="529"/>
      <c r="O920" s="529"/>
      <c r="P920" s="529"/>
      <c r="Q920" s="529"/>
      <c r="R920" s="529"/>
      <c r="S920" s="529"/>
      <c r="T920" s="529"/>
      <c r="U920" s="529"/>
      <c r="V920" s="529"/>
      <c r="W920" s="529"/>
      <c r="X920" s="529"/>
      <c r="Y920" s="529"/>
    </row>
    <row r="921" ht="12.75" customHeight="1">
      <c r="A921" s="149"/>
      <c r="B921" s="149"/>
      <c r="C921" s="149"/>
      <c r="D921" s="149"/>
      <c r="E921" s="149"/>
      <c r="F921" s="149"/>
      <c r="G921" s="149"/>
      <c r="H921" s="149"/>
      <c r="I921" s="149"/>
      <c r="J921" s="149"/>
      <c r="K921" s="149"/>
      <c r="L921" s="149"/>
      <c r="M921" s="529"/>
      <c r="N921" s="529"/>
      <c r="O921" s="529"/>
      <c r="P921" s="529"/>
      <c r="Q921" s="529"/>
      <c r="R921" s="529"/>
      <c r="S921" s="529"/>
      <c r="T921" s="529"/>
      <c r="U921" s="529"/>
      <c r="V921" s="529"/>
      <c r="W921" s="529"/>
      <c r="X921" s="529"/>
      <c r="Y921" s="529"/>
    </row>
    <row r="922" ht="12.75" customHeight="1">
      <c r="A922" s="149"/>
      <c r="B922" s="149"/>
      <c r="C922" s="149"/>
      <c r="D922" s="149"/>
      <c r="E922" s="149"/>
      <c r="F922" s="149"/>
      <c r="G922" s="149"/>
      <c r="H922" s="149"/>
      <c r="I922" s="149"/>
      <c r="J922" s="149"/>
      <c r="K922" s="149"/>
      <c r="L922" s="149"/>
      <c r="M922" s="529"/>
      <c r="N922" s="529"/>
      <c r="O922" s="529"/>
      <c r="P922" s="529"/>
      <c r="Q922" s="529"/>
      <c r="R922" s="529"/>
      <c r="S922" s="529"/>
      <c r="T922" s="529"/>
      <c r="U922" s="529"/>
      <c r="V922" s="529"/>
      <c r="W922" s="529"/>
      <c r="X922" s="529"/>
      <c r="Y922" s="529"/>
    </row>
    <row r="923" ht="12.75" customHeight="1">
      <c r="A923" s="149"/>
      <c r="B923" s="149"/>
      <c r="C923" s="149"/>
      <c r="D923" s="149"/>
      <c r="E923" s="149"/>
      <c r="F923" s="149"/>
      <c r="G923" s="149"/>
      <c r="H923" s="149"/>
      <c r="I923" s="149"/>
      <c r="J923" s="149"/>
      <c r="K923" s="149"/>
      <c r="L923" s="149"/>
      <c r="M923" s="529"/>
      <c r="N923" s="529"/>
      <c r="O923" s="529"/>
      <c r="P923" s="529"/>
      <c r="Q923" s="529"/>
      <c r="R923" s="529"/>
      <c r="S923" s="529"/>
      <c r="T923" s="529"/>
      <c r="U923" s="529"/>
      <c r="V923" s="529"/>
      <c r="W923" s="529"/>
      <c r="X923" s="529"/>
      <c r="Y923" s="529"/>
    </row>
    <row r="924" ht="12.75" customHeight="1">
      <c r="A924" s="149"/>
      <c r="B924" s="149"/>
      <c r="C924" s="149"/>
      <c r="D924" s="149"/>
      <c r="E924" s="149"/>
      <c r="F924" s="149"/>
      <c r="G924" s="149"/>
      <c r="H924" s="149"/>
      <c r="I924" s="149"/>
      <c r="J924" s="149"/>
      <c r="K924" s="149"/>
      <c r="L924" s="149"/>
      <c r="M924" s="529"/>
      <c r="N924" s="529"/>
      <c r="O924" s="529"/>
      <c r="P924" s="529"/>
      <c r="Q924" s="529"/>
      <c r="R924" s="529"/>
      <c r="S924" s="529"/>
      <c r="T924" s="529"/>
      <c r="U924" s="529"/>
      <c r="V924" s="529"/>
      <c r="W924" s="529"/>
      <c r="X924" s="529"/>
      <c r="Y924" s="529"/>
    </row>
    <row r="925" ht="12.75" customHeight="1">
      <c r="A925" s="149"/>
      <c r="B925" s="149"/>
      <c r="C925" s="149"/>
      <c r="D925" s="149"/>
      <c r="E925" s="149"/>
      <c r="F925" s="149"/>
      <c r="G925" s="149"/>
      <c r="H925" s="149"/>
      <c r="I925" s="149"/>
      <c r="J925" s="149"/>
      <c r="K925" s="149"/>
      <c r="L925" s="149"/>
      <c r="M925" s="529"/>
      <c r="N925" s="529"/>
      <c r="O925" s="529"/>
      <c r="P925" s="529"/>
      <c r="Q925" s="529"/>
      <c r="R925" s="529"/>
      <c r="S925" s="529"/>
      <c r="T925" s="529"/>
      <c r="U925" s="529"/>
      <c r="V925" s="529"/>
      <c r="W925" s="529"/>
      <c r="X925" s="529"/>
      <c r="Y925" s="529"/>
    </row>
    <row r="926" ht="12.75" customHeight="1">
      <c r="A926" s="149"/>
      <c r="B926" s="149"/>
      <c r="C926" s="149"/>
      <c r="D926" s="149"/>
      <c r="E926" s="149"/>
      <c r="F926" s="149"/>
      <c r="G926" s="149"/>
      <c r="H926" s="149"/>
      <c r="I926" s="149"/>
      <c r="J926" s="149"/>
      <c r="K926" s="149"/>
      <c r="L926" s="149"/>
      <c r="M926" s="529"/>
      <c r="N926" s="529"/>
      <c r="O926" s="529"/>
      <c r="P926" s="529"/>
      <c r="Q926" s="529"/>
      <c r="R926" s="529"/>
      <c r="S926" s="529"/>
      <c r="T926" s="529"/>
      <c r="U926" s="529"/>
      <c r="V926" s="529"/>
      <c r="W926" s="529"/>
      <c r="X926" s="529"/>
      <c r="Y926" s="529"/>
    </row>
    <row r="927" ht="12.75" customHeight="1">
      <c r="A927" s="149"/>
      <c r="B927" s="149"/>
      <c r="C927" s="149"/>
      <c r="D927" s="149"/>
      <c r="E927" s="149"/>
      <c r="F927" s="149"/>
      <c r="G927" s="149"/>
      <c r="H927" s="149"/>
      <c r="I927" s="149"/>
      <c r="J927" s="149"/>
      <c r="K927" s="149"/>
      <c r="L927" s="149"/>
      <c r="M927" s="529"/>
      <c r="N927" s="529"/>
      <c r="O927" s="529"/>
      <c r="P927" s="529"/>
      <c r="Q927" s="529"/>
      <c r="R927" s="529"/>
      <c r="S927" s="529"/>
      <c r="T927" s="529"/>
      <c r="U927" s="529"/>
      <c r="V927" s="529"/>
      <c r="W927" s="529"/>
      <c r="X927" s="529"/>
      <c r="Y927" s="529"/>
    </row>
    <row r="928" ht="12.75" customHeight="1">
      <c r="A928" s="149"/>
      <c r="B928" s="149"/>
      <c r="C928" s="149"/>
      <c r="D928" s="149"/>
      <c r="E928" s="149"/>
      <c r="F928" s="149"/>
      <c r="G928" s="149"/>
      <c r="H928" s="149"/>
      <c r="I928" s="149"/>
      <c r="J928" s="149"/>
      <c r="K928" s="149"/>
      <c r="L928" s="149"/>
      <c r="M928" s="529"/>
      <c r="N928" s="529"/>
      <c r="O928" s="529"/>
      <c r="P928" s="529"/>
      <c r="Q928" s="529"/>
      <c r="R928" s="529"/>
      <c r="S928" s="529"/>
      <c r="T928" s="529"/>
      <c r="U928" s="529"/>
      <c r="V928" s="529"/>
      <c r="W928" s="529"/>
      <c r="X928" s="529"/>
      <c r="Y928" s="529"/>
    </row>
    <row r="929" ht="12.75" customHeight="1">
      <c r="A929" s="149"/>
      <c r="B929" s="149"/>
      <c r="C929" s="149"/>
      <c r="D929" s="149"/>
      <c r="E929" s="149"/>
      <c r="F929" s="149"/>
      <c r="G929" s="149"/>
      <c r="H929" s="149"/>
      <c r="I929" s="149"/>
      <c r="J929" s="149"/>
      <c r="K929" s="149"/>
      <c r="L929" s="149"/>
      <c r="M929" s="529"/>
      <c r="N929" s="529"/>
      <c r="O929" s="529"/>
      <c r="P929" s="529"/>
      <c r="Q929" s="529"/>
      <c r="R929" s="529"/>
      <c r="S929" s="529"/>
      <c r="T929" s="529"/>
      <c r="U929" s="529"/>
      <c r="V929" s="529"/>
      <c r="W929" s="529"/>
      <c r="X929" s="529"/>
      <c r="Y929" s="529"/>
    </row>
    <row r="930" ht="12.75" customHeight="1">
      <c r="A930" s="149"/>
      <c r="B930" s="149"/>
      <c r="C930" s="149"/>
      <c r="D930" s="149"/>
      <c r="E930" s="149"/>
      <c r="F930" s="149"/>
      <c r="G930" s="149"/>
      <c r="H930" s="149"/>
      <c r="I930" s="149"/>
      <c r="J930" s="149"/>
      <c r="K930" s="149"/>
      <c r="L930" s="149"/>
      <c r="M930" s="529"/>
      <c r="N930" s="529"/>
      <c r="O930" s="529"/>
      <c r="P930" s="529"/>
      <c r="Q930" s="529"/>
      <c r="R930" s="529"/>
      <c r="S930" s="529"/>
      <c r="T930" s="529"/>
      <c r="U930" s="529"/>
      <c r="V930" s="529"/>
      <c r="W930" s="529"/>
      <c r="X930" s="529"/>
      <c r="Y930" s="529"/>
    </row>
    <row r="931" ht="12.75" customHeight="1">
      <c r="A931" s="149"/>
      <c r="B931" s="149"/>
      <c r="C931" s="149"/>
      <c r="D931" s="149"/>
      <c r="E931" s="149"/>
      <c r="F931" s="149"/>
      <c r="G931" s="149"/>
      <c r="H931" s="149"/>
      <c r="I931" s="149"/>
      <c r="J931" s="149"/>
      <c r="K931" s="149"/>
      <c r="L931" s="149"/>
      <c r="M931" s="529"/>
      <c r="N931" s="529"/>
      <c r="O931" s="529"/>
      <c r="P931" s="529"/>
      <c r="Q931" s="529"/>
      <c r="R931" s="529"/>
      <c r="S931" s="529"/>
      <c r="T931" s="529"/>
      <c r="U931" s="529"/>
      <c r="V931" s="529"/>
      <c r="W931" s="529"/>
      <c r="X931" s="529"/>
      <c r="Y931" s="529"/>
    </row>
    <row r="932" ht="12.75" customHeight="1">
      <c r="A932" s="149"/>
      <c r="B932" s="149"/>
      <c r="C932" s="149"/>
      <c r="D932" s="149"/>
      <c r="E932" s="149"/>
      <c r="F932" s="149"/>
      <c r="G932" s="149"/>
      <c r="H932" s="149"/>
      <c r="I932" s="149"/>
      <c r="J932" s="149"/>
      <c r="K932" s="149"/>
      <c r="L932" s="149"/>
      <c r="M932" s="529"/>
      <c r="N932" s="529"/>
      <c r="O932" s="529"/>
      <c r="P932" s="529"/>
      <c r="Q932" s="529"/>
      <c r="R932" s="529"/>
      <c r="S932" s="529"/>
      <c r="T932" s="529"/>
      <c r="U932" s="529"/>
      <c r="V932" s="529"/>
      <c r="W932" s="529"/>
      <c r="X932" s="529"/>
      <c r="Y932" s="529"/>
    </row>
    <row r="933" ht="12.75" customHeight="1">
      <c r="A933" s="149"/>
      <c r="B933" s="149"/>
      <c r="C933" s="149"/>
      <c r="D933" s="149"/>
      <c r="E933" s="149"/>
      <c r="F933" s="149"/>
      <c r="G933" s="149"/>
      <c r="H933" s="149"/>
      <c r="I933" s="149"/>
      <c r="J933" s="149"/>
      <c r="K933" s="149"/>
      <c r="L933" s="149"/>
      <c r="M933" s="529"/>
      <c r="N933" s="529"/>
      <c r="O933" s="529"/>
      <c r="P933" s="529"/>
      <c r="Q933" s="529"/>
      <c r="R933" s="529"/>
      <c r="S933" s="529"/>
      <c r="T933" s="529"/>
      <c r="U933" s="529"/>
      <c r="V933" s="529"/>
      <c r="W933" s="529"/>
      <c r="X933" s="529"/>
      <c r="Y933" s="529"/>
    </row>
    <row r="934" ht="12.75" customHeight="1">
      <c r="A934" s="149"/>
      <c r="B934" s="149"/>
      <c r="C934" s="149"/>
      <c r="D934" s="149"/>
      <c r="E934" s="149"/>
      <c r="F934" s="149"/>
      <c r="G934" s="149"/>
      <c r="H934" s="149"/>
      <c r="I934" s="149"/>
      <c r="J934" s="149"/>
      <c r="K934" s="149"/>
      <c r="L934" s="149"/>
      <c r="M934" s="529"/>
      <c r="N934" s="529"/>
      <c r="O934" s="529"/>
      <c r="P934" s="529"/>
      <c r="Q934" s="529"/>
      <c r="R934" s="529"/>
      <c r="S934" s="529"/>
      <c r="T934" s="529"/>
      <c r="U934" s="529"/>
      <c r="V934" s="529"/>
      <c r="W934" s="529"/>
      <c r="X934" s="529"/>
      <c r="Y934" s="529"/>
    </row>
    <row r="935" ht="12.75" customHeight="1">
      <c r="A935" s="149"/>
      <c r="B935" s="149"/>
      <c r="C935" s="149"/>
      <c r="D935" s="149"/>
      <c r="E935" s="149"/>
      <c r="F935" s="149"/>
      <c r="G935" s="149"/>
      <c r="H935" s="149"/>
      <c r="I935" s="149"/>
      <c r="J935" s="149"/>
      <c r="K935" s="149"/>
      <c r="L935" s="149"/>
      <c r="M935" s="529"/>
      <c r="N935" s="529"/>
      <c r="O935" s="529"/>
      <c r="P935" s="529"/>
      <c r="Q935" s="529"/>
      <c r="R935" s="529"/>
      <c r="S935" s="529"/>
      <c r="T935" s="529"/>
      <c r="U935" s="529"/>
      <c r="V935" s="529"/>
      <c r="W935" s="529"/>
      <c r="X935" s="529"/>
      <c r="Y935" s="529"/>
    </row>
    <row r="936" ht="12.75" customHeight="1">
      <c r="A936" s="149"/>
      <c r="B936" s="149"/>
      <c r="C936" s="149"/>
      <c r="D936" s="149"/>
      <c r="E936" s="149"/>
      <c r="F936" s="149"/>
      <c r="G936" s="149"/>
      <c r="H936" s="149"/>
      <c r="I936" s="149"/>
      <c r="J936" s="149"/>
      <c r="K936" s="149"/>
      <c r="L936" s="149"/>
      <c r="M936" s="529"/>
      <c r="N936" s="529"/>
      <c r="O936" s="529"/>
      <c r="P936" s="529"/>
      <c r="Q936" s="529"/>
      <c r="R936" s="529"/>
      <c r="S936" s="529"/>
      <c r="T936" s="529"/>
      <c r="U936" s="529"/>
      <c r="V936" s="529"/>
      <c r="W936" s="529"/>
      <c r="X936" s="529"/>
      <c r="Y936" s="529"/>
    </row>
    <row r="937" ht="12.75" customHeight="1">
      <c r="A937" s="149"/>
      <c r="B937" s="149"/>
      <c r="C937" s="149"/>
      <c r="D937" s="149"/>
      <c r="E937" s="149"/>
      <c r="F937" s="149"/>
      <c r="G937" s="149"/>
      <c r="H937" s="149"/>
      <c r="I937" s="149"/>
      <c r="J937" s="149"/>
      <c r="K937" s="149"/>
      <c r="L937" s="149"/>
      <c r="M937" s="529"/>
      <c r="N937" s="529"/>
      <c r="O937" s="529"/>
      <c r="P937" s="529"/>
      <c r="Q937" s="529"/>
      <c r="R937" s="529"/>
      <c r="S937" s="529"/>
      <c r="T937" s="529"/>
      <c r="U937" s="529"/>
      <c r="V937" s="529"/>
      <c r="W937" s="529"/>
      <c r="X937" s="529"/>
      <c r="Y937" s="529"/>
    </row>
    <row r="938" ht="12.75" customHeight="1">
      <c r="A938" s="149"/>
      <c r="B938" s="149"/>
      <c r="C938" s="149"/>
      <c r="D938" s="149"/>
      <c r="E938" s="149"/>
      <c r="F938" s="149"/>
      <c r="G938" s="149"/>
      <c r="H938" s="149"/>
      <c r="I938" s="149"/>
      <c r="J938" s="149"/>
      <c r="K938" s="149"/>
      <c r="L938" s="149"/>
      <c r="M938" s="529"/>
      <c r="N938" s="529"/>
      <c r="O938" s="529"/>
      <c r="P938" s="529"/>
      <c r="Q938" s="529"/>
      <c r="R938" s="529"/>
      <c r="S938" s="529"/>
      <c r="T938" s="529"/>
      <c r="U938" s="529"/>
      <c r="V938" s="529"/>
      <c r="W938" s="529"/>
      <c r="X938" s="529"/>
      <c r="Y938" s="529"/>
    </row>
    <row r="939" ht="12.75" customHeight="1">
      <c r="A939" s="149"/>
      <c r="B939" s="149"/>
      <c r="C939" s="149"/>
      <c r="D939" s="149"/>
      <c r="E939" s="149"/>
      <c r="F939" s="149"/>
      <c r="G939" s="149"/>
      <c r="H939" s="149"/>
      <c r="I939" s="149"/>
      <c r="J939" s="149"/>
      <c r="K939" s="149"/>
      <c r="L939" s="149"/>
      <c r="M939" s="529"/>
      <c r="N939" s="529"/>
      <c r="O939" s="529"/>
      <c r="P939" s="529"/>
      <c r="Q939" s="529"/>
      <c r="R939" s="529"/>
      <c r="S939" s="529"/>
      <c r="T939" s="529"/>
      <c r="U939" s="529"/>
      <c r="V939" s="529"/>
      <c r="W939" s="529"/>
      <c r="X939" s="529"/>
      <c r="Y939" s="529"/>
    </row>
    <row r="940" ht="12.75" customHeight="1">
      <c r="A940" s="149"/>
      <c r="B940" s="149"/>
      <c r="C940" s="149"/>
      <c r="D940" s="149"/>
      <c r="E940" s="149"/>
      <c r="F940" s="149"/>
      <c r="G940" s="149"/>
      <c r="H940" s="149"/>
      <c r="I940" s="149"/>
      <c r="J940" s="149"/>
      <c r="K940" s="149"/>
      <c r="L940" s="149"/>
      <c r="M940" s="529"/>
      <c r="N940" s="529"/>
      <c r="O940" s="529"/>
      <c r="P940" s="529"/>
      <c r="Q940" s="529"/>
      <c r="R940" s="529"/>
      <c r="S940" s="529"/>
      <c r="T940" s="529"/>
      <c r="U940" s="529"/>
      <c r="V940" s="529"/>
      <c r="W940" s="529"/>
      <c r="X940" s="529"/>
      <c r="Y940" s="529"/>
    </row>
    <row r="941" ht="12.75" customHeight="1">
      <c r="A941" s="149"/>
      <c r="B941" s="149"/>
      <c r="C941" s="149"/>
      <c r="D941" s="149"/>
      <c r="E941" s="149"/>
      <c r="F941" s="149"/>
      <c r="G941" s="149"/>
      <c r="H941" s="149"/>
      <c r="I941" s="149"/>
      <c r="J941" s="149"/>
      <c r="K941" s="149"/>
      <c r="L941" s="149"/>
      <c r="M941" s="529"/>
      <c r="N941" s="529"/>
      <c r="O941" s="529"/>
      <c r="P941" s="529"/>
      <c r="Q941" s="529"/>
      <c r="R941" s="529"/>
      <c r="S941" s="529"/>
      <c r="T941" s="529"/>
      <c r="U941" s="529"/>
      <c r="V941" s="529"/>
      <c r="W941" s="529"/>
      <c r="X941" s="529"/>
      <c r="Y941" s="529"/>
    </row>
    <row r="942" ht="12.75" customHeight="1">
      <c r="A942" s="149"/>
      <c r="B942" s="149"/>
      <c r="C942" s="149"/>
      <c r="D942" s="149"/>
      <c r="E942" s="149"/>
      <c r="F942" s="149"/>
      <c r="G942" s="149"/>
      <c r="H942" s="149"/>
      <c r="I942" s="149"/>
      <c r="J942" s="149"/>
      <c r="K942" s="149"/>
      <c r="L942" s="149"/>
      <c r="M942" s="529"/>
      <c r="N942" s="529"/>
      <c r="O942" s="529"/>
      <c r="P942" s="529"/>
      <c r="Q942" s="529"/>
      <c r="R942" s="529"/>
      <c r="S942" s="529"/>
      <c r="T942" s="529"/>
      <c r="U942" s="529"/>
      <c r="V942" s="529"/>
      <c r="W942" s="529"/>
      <c r="X942" s="529"/>
      <c r="Y942" s="529"/>
    </row>
    <row r="943" ht="12.75" customHeight="1">
      <c r="A943" s="149"/>
      <c r="B943" s="149"/>
      <c r="C943" s="149"/>
      <c r="D943" s="149"/>
      <c r="E943" s="149"/>
      <c r="F943" s="149"/>
      <c r="G943" s="149"/>
      <c r="H943" s="149"/>
      <c r="I943" s="149"/>
      <c r="J943" s="149"/>
      <c r="K943" s="149"/>
      <c r="L943" s="149"/>
      <c r="M943" s="529"/>
      <c r="N943" s="529"/>
      <c r="O943" s="529"/>
      <c r="P943" s="529"/>
      <c r="Q943" s="529"/>
      <c r="R943" s="529"/>
      <c r="S943" s="529"/>
      <c r="T943" s="529"/>
      <c r="U943" s="529"/>
      <c r="V943" s="529"/>
      <c r="W943" s="529"/>
      <c r="X943" s="529"/>
      <c r="Y943" s="529"/>
    </row>
    <row r="944" ht="12.75" customHeight="1">
      <c r="A944" s="149"/>
      <c r="B944" s="149"/>
      <c r="C944" s="149"/>
      <c r="D944" s="149"/>
      <c r="E944" s="149"/>
      <c r="F944" s="149"/>
      <c r="G944" s="149"/>
      <c r="H944" s="149"/>
      <c r="I944" s="149"/>
      <c r="J944" s="149"/>
      <c r="K944" s="149"/>
      <c r="L944" s="149"/>
      <c r="M944" s="529"/>
      <c r="N944" s="529"/>
      <c r="O944" s="529"/>
      <c r="P944" s="529"/>
      <c r="Q944" s="529"/>
      <c r="R944" s="529"/>
      <c r="S944" s="529"/>
      <c r="T944" s="529"/>
      <c r="U944" s="529"/>
      <c r="V944" s="529"/>
      <c r="W944" s="529"/>
      <c r="X944" s="529"/>
      <c r="Y944" s="529"/>
    </row>
    <row r="945" ht="12.75" customHeight="1">
      <c r="A945" s="149"/>
      <c r="B945" s="149"/>
      <c r="C945" s="149"/>
      <c r="D945" s="149"/>
      <c r="E945" s="149"/>
      <c r="F945" s="149"/>
      <c r="G945" s="149"/>
      <c r="H945" s="149"/>
      <c r="I945" s="149"/>
      <c r="J945" s="149"/>
      <c r="K945" s="149"/>
      <c r="L945" s="149"/>
      <c r="M945" s="529"/>
      <c r="N945" s="529"/>
      <c r="O945" s="529"/>
      <c r="P945" s="529"/>
      <c r="Q945" s="529"/>
      <c r="R945" s="529"/>
      <c r="S945" s="529"/>
      <c r="T945" s="529"/>
      <c r="U945" s="529"/>
      <c r="V945" s="529"/>
      <c r="W945" s="529"/>
      <c r="X945" s="529"/>
      <c r="Y945" s="529"/>
    </row>
    <row r="946" ht="12.75" customHeight="1">
      <c r="A946" s="149"/>
      <c r="B946" s="149"/>
      <c r="C946" s="149"/>
      <c r="D946" s="149"/>
      <c r="E946" s="149"/>
      <c r="F946" s="149"/>
      <c r="G946" s="149"/>
      <c r="H946" s="149"/>
      <c r="I946" s="149"/>
      <c r="J946" s="149"/>
      <c r="K946" s="149"/>
      <c r="L946" s="149"/>
      <c r="M946" s="529"/>
      <c r="N946" s="529"/>
      <c r="O946" s="529"/>
      <c r="P946" s="529"/>
      <c r="Q946" s="529"/>
      <c r="R946" s="529"/>
      <c r="S946" s="529"/>
      <c r="T946" s="529"/>
      <c r="U946" s="529"/>
      <c r="V946" s="529"/>
      <c r="W946" s="529"/>
      <c r="X946" s="529"/>
      <c r="Y946" s="529"/>
    </row>
    <row r="947" ht="12.75" customHeight="1">
      <c r="A947" s="149"/>
      <c r="B947" s="149"/>
      <c r="C947" s="149"/>
      <c r="D947" s="149"/>
      <c r="E947" s="149"/>
      <c r="F947" s="149"/>
      <c r="G947" s="149"/>
      <c r="H947" s="149"/>
      <c r="I947" s="149"/>
      <c r="J947" s="149"/>
      <c r="K947" s="149"/>
      <c r="L947" s="149"/>
      <c r="M947" s="529"/>
      <c r="N947" s="529"/>
      <c r="O947" s="529"/>
      <c r="P947" s="529"/>
      <c r="Q947" s="529"/>
      <c r="R947" s="529"/>
      <c r="S947" s="529"/>
      <c r="T947" s="529"/>
      <c r="U947" s="529"/>
      <c r="V947" s="529"/>
      <c r="W947" s="529"/>
      <c r="X947" s="529"/>
      <c r="Y947" s="529"/>
    </row>
    <row r="948" ht="12.75" customHeight="1">
      <c r="A948" s="149"/>
      <c r="B948" s="149"/>
      <c r="C948" s="149"/>
      <c r="D948" s="149"/>
      <c r="E948" s="149"/>
      <c r="F948" s="149"/>
      <c r="G948" s="149"/>
      <c r="H948" s="149"/>
      <c r="I948" s="149"/>
      <c r="J948" s="149"/>
      <c r="K948" s="149"/>
      <c r="L948" s="149"/>
      <c r="M948" s="529"/>
      <c r="N948" s="529"/>
      <c r="O948" s="529"/>
      <c r="P948" s="529"/>
      <c r="Q948" s="529"/>
      <c r="R948" s="529"/>
      <c r="S948" s="529"/>
      <c r="T948" s="529"/>
      <c r="U948" s="529"/>
      <c r="V948" s="529"/>
      <c r="W948" s="529"/>
      <c r="X948" s="529"/>
      <c r="Y948" s="529"/>
    </row>
    <row r="949" ht="12.75" customHeight="1">
      <c r="A949" s="149"/>
      <c r="B949" s="149"/>
      <c r="C949" s="149"/>
      <c r="D949" s="149"/>
      <c r="E949" s="149"/>
      <c r="F949" s="149"/>
      <c r="G949" s="149"/>
      <c r="H949" s="149"/>
      <c r="I949" s="149"/>
      <c r="J949" s="149"/>
      <c r="K949" s="149"/>
      <c r="L949" s="149"/>
      <c r="M949" s="529"/>
      <c r="N949" s="529"/>
      <c r="O949" s="529"/>
      <c r="P949" s="529"/>
      <c r="Q949" s="529"/>
      <c r="R949" s="529"/>
      <c r="S949" s="529"/>
      <c r="T949" s="529"/>
      <c r="U949" s="529"/>
      <c r="V949" s="529"/>
      <c r="W949" s="529"/>
      <c r="X949" s="529"/>
      <c r="Y949" s="529"/>
    </row>
    <row r="950" ht="12.75" customHeight="1">
      <c r="A950" s="149"/>
      <c r="B950" s="149"/>
      <c r="C950" s="149"/>
      <c r="D950" s="149"/>
      <c r="E950" s="149"/>
      <c r="F950" s="149"/>
      <c r="G950" s="149"/>
      <c r="H950" s="149"/>
      <c r="I950" s="149"/>
      <c r="J950" s="149"/>
      <c r="K950" s="149"/>
      <c r="L950" s="149"/>
      <c r="M950" s="529"/>
      <c r="N950" s="529"/>
      <c r="O950" s="529"/>
      <c r="P950" s="529"/>
      <c r="Q950" s="529"/>
      <c r="R950" s="529"/>
      <c r="S950" s="529"/>
      <c r="T950" s="529"/>
      <c r="U950" s="529"/>
      <c r="V950" s="529"/>
      <c r="W950" s="529"/>
      <c r="X950" s="529"/>
      <c r="Y950" s="529"/>
    </row>
    <row r="951" ht="12.75" customHeight="1">
      <c r="A951" s="149"/>
      <c r="B951" s="149"/>
      <c r="C951" s="149"/>
      <c r="D951" s="149"/>
      <c r="E951" s="149"/>
      <c r="F951" s="149"/>
      <c r="G951" s="149"/>
      <c r="H951" s="149"/>
      <c r="I951" s="149"/>
      <c r="J951" s="149"/>
      <c r="K951" s="149"/>
      <c r="L951" s="149"/>
      <c r="M951" s="529"/>
      <c r="N951" s="529"/>
      <c r="O951" s="529"/>
      <c r="P951" s="529"/>
      <c r="Q951" s="529"/>
      <c r="R951" s="529"/>
      <c r="S951" s="529"/>
      <c r="T951" s="529"/>
      <c r="U951" s="529"/>
      <c r="V951" s="529"/>
      <c r="W951" s="529"/>
      <c r="X951" s="529"/>
      <c r="Y951" s="529"/>
    </row>
    <row r="952" ht="12.75" customHeight="1">
      <c r="A952" s="149"/>
      <c r="B952" s="149"/>
      <c r="C952" s="149"/>
      <c r="D952" s="149"/>
      <c r="E952" s="149"/>
      <c r="F952" s="149"/>
      <c r="G952" s="149"/>
      <c r="H952" s="149"/>
      <c r="I952" s="149"/>
      <c r="J952" s="149"/>
      <c r="K952" s="149"/>
      <c r="L952" s="149"/>
      <c r="M952" s="529"/>
      <c r="N952" s="529"/>
      <c r="O952" s="529"/>
      <c r="P952" s="529"/>
      <c r="Q952" s="529"/>
      <c r="R952" s="529"/>
      <c r="S952" s="529"/>
      <c r="T952" s="529"/>
      <c r="U952" s="529"/>
      <c r="V952" s="529"/>
      <c r="W952" s="529"/>
      <c r="X952" s="529"/>
      <c r="Y952" s="529"/>
    </row>
    <row r="953" ht="12.75" customHeight="1">
      <c r="A953" s="149"/>
      <c r="B953" s="149"/>
      <c r="C953" s="149"/>
      <c r="D953" s="149"/>
      <c r="E953" s="149"/>
      <c r="F953" s="149"/>
      <c r="G953" s="149"/>
      <c r="H953" s="149"/>
      <c r="I953" s="149"/>
      <c r="J953" s="149"/>
      <c r="K953" s="149"/>
      <c r="L953" s="149"/>
      <c r="M953" s="529"/>
      <c r="N953" s="529"/>
      <c r="O953" s="529"/>
      <c r="P953" s="529"/>
      <c r="Q953" s="529"/>
      <c r="R953" s="529"/>
      <c r="S953" s="529"/>
      <c r="T953" s="529"/>
      <c r="U953" s="529"/>
      <c r="V953" s="529"/>
      <c r="W953" s="529"/>
      <c r="X953" s="529"/>
      <c r="Y953" s="529"/>
    </row>
    <row r="954" ht="12.75" customHeight="1">
      <c r="A954" s="149"/>
      <c r="B954" s="149"/>
      <c r="C954" s="149"/>
      <c r="D954" s="149"/>
      <c r="E954" s="149"/>
      <c r="F954" s="149"/>
      <c r="G954" s="149"/>
      <c r="H954" s="149"/>
      <c r="I954" s="149"/>
      <c r="J954" s="149"/>
      <c r="K954" s="149"/>
      <c r="L954" s="149"/>
      <c r="M954" s="529"/>
      <c r="N954" s="529"/>
      <c r="O954" s="529"/>
      <c r="P954" s="529"/>
      <c r="Q954" s="529"/>
      <c r="R954" s="529"/>
      <c r="S954" s="529"/>
      <c r="T954" s="529"/>
      <c r="U954" s="529"/>
      <c r="V954" s="529"/>
      <c r="W954" s="529"/>
      <c r="X954" s="529"/>
      <c r="Y954" s="529"/>
    </row>
    <row r="955" ht="12.75" customHeight="1">
      <c r="A955" s="149"/>
      <c r="B955" s="149"/>
      <c r="C955" s="149"/>
      <c r="D955" s="149"/>
      <c r="E955" s="149"/>
      <c r="F955" s="149"/>
      <c r="G955" s="149"/>
      <c r="H955" s="149"/>
      <c r="I955" s="149"/>
      <c r="J955" s="149"/>
      <c r="K955" s="149"/>
      <c r="L955" s="149"/>
      <c r="M955" s="529"/>
      <c r="N955" s="529"/>
      <c r="O955" s="529"/>
      <c r="P955" s="529"/>
      <c r="Q955" s="529"/>
      <c r="R955" s="529"/>
      <c r="S955" s="529"/>
      <c r="T955" s="529"/>
      <c r="U955" s="529"/>
      <c r="V955" s="529"/>
      <c r="W955" s="529"/>
      <c r="X955" s="529"/>
      <c r="Y955" s="529"/>
    </row>
    <row r="956" ht="12.75" customHeight="1">
      <c r="A956" s="149"/>
      <c r="B956" s="149"/>
      <c r="C956" s="149"/>
      <c r="D956" s="149"/>
      <c r="E956" s="149"/>
      <c r="F956" s="149"/>
      <c r="G956" s="149"/>
      <c r="H956" s="149"/>
      <c r="I956" s="149"/>
      <c r="J956" s="149"/>
      <c r="K956" s="149"/>
      <c r="L956" s="149"/>
      <c r="M956" s="529"/>
      <c r="N956" s="529"/>
      <c r="O956" s="529"/>
      <c r="P956" s="529"/>
      <c r="Q956" s="529"/>
      <c r="R956" s="529"/>
      <c r="S956" s="529"/>
      <c r="T956" s="529"/>
      <c r="U956" s="529"/>
      <c r="V956" s="529"/>
      <c r="W956" s="529"/>
      <c r="X956" s="529"/>
      <c r="Y956" s="529"/>
    </row>
    <row r="957" ht="12.75" customHeight="1">
      <c r="A957" s="149"/>
      <c r="B957" s="149"/>
      <c r="C957" s="149"/>
      <c r="D957" s="149"/>
      <c r="E957" s="149"/>
      <c r="F957" s="149"/>
      <c r="G957" s="149"/>
      <c r="H957" s="149"/>
      <c r="I957" s="149"/>
      <c r="J957" s="149"/>
      <c r="K957" s="149"/>
      <c r="L957" s="149"/>
      <c r="M957" s="529"/>
      <c r="N957" s="529"/>
      <c r="O957" s="529"/>
      <c r="P957" s="529"/>
      <c r="Q957" s="529"/>
      <c r="R957" s="529"/>
      <c r="S957" s="529"/>
      <c r="T957" s="529"/>
      <c r="U957" s="529"/>
      <c r="V957" s="529"/>
      <c r="W957" s="529"/>
      <c r="X957" s="529"/>
      <c r="Y957" s="529"/>
    </row>
    <row r="958" ht="12.75" customHeight="1">
      <c r="A958" s="149"/>
      <c r="B958" s="149"/>
      <c r="C958" s="149"/>
      <c r="D958" s="149"/>
      <c r="E958" s="149"/>
      <c r="F958" s="149"/>
      <c r="G958" s="149"/>
      <c r="H958" s="149"/>
      <c r="I958" s="149"/>
      <c r="J958" s="149"/>
      <c r="K958" s="149"/>
      <c r="L958" s="149"/>
      <c r="M958" s="529"/>
      <c r="N958" s="529"/>
      <c r="O958" s="529"/>
      <c r="P958" s="529"/>
      <c r="Q958" s="529"/>
      <c r="R958" s="529"/>
      <c r="S958" s="529"/>
      <c r="T958" s="529"/>
      <c r="U958" s="529"/>
      <c r="V958" s="529"/>
      <c r="W958" s="529"/>
      <c r="X958" s="529"/>
      <c r="Y958" s="529"/>
    </row>
    <row r="959" ht="12.75" customHeight="1">
      <c r="A959" s="149"/>
      <c r="B959" s="149"/>
      <c r="C959" s="149"/>
      <c r="D959" s="149"/>
      <c r="E959" s="149"/>
      <c r="F959" s="149"/>
      <c r="G959" s="149"/>
      <c r="H959" s="149"/>
      <c r="I959" s="149"/>
      <c r="J959" s="149"/>
      <c r="K959" s="149"/>
      <c r="L959" s="149"/>
      <c r="M959" s="529"/>
      <c r="N959" s="529"/>
      <c r="O959" s="529"/>
      <c r="P959" s="529"/>
      <c r="Q959" s="529"/>
      <c r="R959" s="529"/>
      <c r="S959" s="529"/>
      <c r="T959" s="529"/>
      <c r="U959" s="529"/>
      <c r="V959" s="529"/>
      <c r="W959" s="529"/>
      <c r="X959" s="529"/>
      <c r="Y959" s="529"/>
    </row>
    <row r="960" ht="12.75" customHeight="1">
      <c r="A960" s="149"/>
      <c r="B960" s="149"/>
      <c r="C960" s="149"/>
      <c r="D960" s="149"/>
      <c r="E960" s="149"/>
      <c r="F960" s="149"/>
      <c r="G960" s="149"/>
      <c r="H960" s="149"/>
      <c r="I960" s="149"/>
      <c r="J960" s="149"/>
      <c r="K960" s="149"/>
      <c r="L960" s="149"/>
      <c r="M960" s="529"/>
      <c r="N960" s="529"/>
      <c r="O960" s="529"/>
      <c r="P960" s="529"/>
      <c r="Q960" s="529"/>
      <c r="R960" s="529"/>
      <c r="S960" s="529"/>
      <c r="T960" s="529"/>
      <c r="U960" s="529"/>
      <c r="V960" s="529"/>
      <c r="W960" s="529"/>
      <c r="X960" s="529"/>
      <c r="Y960" s="529"/>
    </row>
    <row r="961" ht="12.75" customHeight="1">
      <c r="A961" s="149"/>
      <c r="B961" s="149"/>
      <c r="C961" s="149"/>
      <c r="D961" s="149"/>
      <c r="E961" s="149"/>
      <c r="F961" s="149"/>
      <c r="G961" s="149"/>
      <c r="H961" s="149"/>
      <c r="I961" s="149"/>
      <c r="J961" s="149"/>
      <c r="K961" s="149"/>
      <c r="L961" s="149"/>
      <c r="M961" s="529"/>
      <c r="N961" s="529"/>
      <c r="O961" s="529"/>
      <c r="P961" s="529"/>
      <c r="Q961" s="529"/>
      <c r="R961" s="529"/>
      <c r="S961" s="529"/>
      <c r="T961" s="529"/>
      <c r="U961" s="529"/>
      <c r="V961" s="529"/>
      <c r="W961" s="529"/>
      <c r="X961" s="529"/>
      <c r="Y961" s="529"/>
    </row>
    <row r="962" ht="12.75" customHeight="1">
      <c r="A962" s="149"/>
      <c r="B962" s="149"/>
      <c r="C962" s="149"/>
      <c r="D962" s="149"/>
      <c r="E962" s="149"/>
      <c r="F962" s="149"/>
      <c r="G962" s="149"/>
      <c r="H962" s="149"/>
      <c r="I962" s="149"/>
      <c r="J962" s="149"/>
      <c r="K962" s="149"/>
      <c r="L962" s="149"/>
      <c r="M962" s="529"/>
      <c r="N962" s="529"/>
      <c r="O962" s="529"/>
      <c r="P962" s="529"/>
      <c r="Q962" s="529"/>
      <c r="R962" s="529"/>
      <c r="S962" s="529"/>
      <c r="T962" s="529"/>
      <c r="U962" s="529"/>
      <c r="V962" s="529"/>
      <c r="W962" s="529"/>
      <c r="X962" s="529"/>
      <c r="Y962" s="529"/>
    </row>
    <row r="963" ht="12.75" customHeight="1">
      <c r="A963" s="149"/>
      <c r="B963" s="149"/>
      <c r="C963" s="149"/>
      <c r="D963" s="149"/>
      <c r="E963" s="149"/>
      <c r="F963" s="149"/>
      <c r="G963" s="149"/>
      <c r="H963" s="149"/>
      <c r="I963" s="149"/>
      <c r="J963" s="149"/>
      <c r="K963" s="149"/>
      <c r="L963" s="149"/>
      <c r="M963" s="529"/>
      <c r="N963" s="529"/>
      <c r="O963" s="529"/>
      <c r="P963" s="529"/>
      <c r="Q963" s="529"/>
      <c r="R963" s="529"/>
      <c r="S963" s="529"/>
      <c r="T963" s="529"/>
      <c r="U963" s="529"/>
      <c r="V963" s="529"/>
      <c r="W963" s="529"/>
      <c r="X963" s="529"/>
      <c r="Y963" s="529"/>
    </row>
    <row r="964" ht="12.75" customHeight="1">
      <c r="A964" s="149"/>
      <c r="B964" s="149"/>
      <c r="C964" s="149"/>
      <c r="D964" s="149"/>
      <c r="E964" s="149"/>
      <c r="F964" s="149"/>
      <c r="G964" s="149"/>
      <c r="H964" s="149"/>
      <c r="I964" s="149"/>
      <c r="J964" s="149"/>
      <c r="K964" s="149"/>
      <c r="L964" s="149"/>
      <c r="M964" s="529"/>
      <c r="N964" s="529"/>
      <c r="O964" s="529"/>
      <c r="P964" s="529"/>
      <c r="Q964" s="529"/>
      <c r="R964" s="529"/>
      <c r="S964" s="529"/>
      <c r="T964" s="529"/>
      <c r="U964" s="529"/>
      <c r="V964" s="529"/>
      <c r="W964" s="529"/>
      <c r="X964" s="529"/>
      <c r="Y964" s="529"/>
    </row>
    <row r="965" ht="12.75" customHeight="1">
      <c r="A965" s="149"/>
      <c r="B965" s="149"/>
      <c r="C965" s="149"/>
      <c r="D965" s="149"/>
      <c r="E965" s="149"/>
      <c r="F965" s="149"/>
      <c r="G965" s="149"/>
      <c r="H965" s="149"/>
      <c r="I965" s="149"/>
      <c r="J965" s="149"/>
      <c r="K965" s="149"/>
      <c r="L965" s="149"/>
      <c r="M965" s="529"/>
      <c r="N965" s="529"/>
      <c r="O965" s="529"/>
      <c r="P965" s="529"/>
      <c r="Q965" s="529"/>
      <c r="R965" s="529"/>
      <c r="S965" s="529"/>
      <c r="T965" s="529"/>
      <c r="U965" s="529"/>
      <c r="V965" s="529"/>
      <c r="W965" s="529"/>
      <c r="X965" s="529"/>
      <c r="Y965" s="529"/>
    </row>
    <row r="966" ht="12.75" customHeight="1">
      <c r="A966" s="149"/>
      <c r="B966" s="149"/>
      <c r="C966" s="149"/>
      <c r="D966" s="149"/>
      <c r="E966" s="149"/>
      <c r="F966" s="149"/>
      <c r="G966" s="149"/>
      <c r="H966" s="149"/>
      <c r="I966" s="149"/>
      <c r="J966" s="149"/>
      <c r="K966" s="149"/>
      <c r="L966" s="149"/>
      <c r="M966" s="529"/>
      <c r="N966" s="529"/>
      <c r="O966" s="529"/>
      <c r="P966" s="529"/>
      <c r="Q966" s="529"/>
      <c r="R966" s="529"/>
      <c r="S966" s="529"/>
      <c r="T966" s="529"/>
      <c r="U966" s="529"/>
      <c r="V966" s="529"/>
      <c r="W966" s="529"/>
      <c r="X966" s="529"/>
      <c r="Y966" s="529"/>
    </row>
    <row r="967" ht="12.75" customHeight="1">
      <c r="A967" s="149"/>
      <c r="B967" s="149"/>
      <c r="C967" s="149"/>
      <c r="D967" s="149"/>
      <c r="E967" s="149"/>
      <c r="F967" s="149"/>
      <c r="G967" s="149"/>
      <c r="H967" s="149"/>
      <c r="I967" s="149"/>
      <c r="J967" s="149"/>
      <c r="K967" s="149"/>
      <c r="L967" s="149"/>
      <c r="M967" s="529"/>
      <c r="N967" s="529"/>
      <c r="O967" s="529"/>
      <c r="P967" s="529"/>
      <c r="Q967" s="529"/>
      <c r="R967" s="529"/>
      <c r="S967" s="529"/>
      <c r="T967" s="529"/>
      <c r="U967" s="529"/>
      <c r="V967" s="529"/>
      <c r="W967" s="529"/>
      <c r="X967" s="529"/>
      <c r="Y967" s="529"/>
    </row>
    <row r="968" ht="12.75" customHeight="1">
      <c r="A968" s="149"/>
      <c r="B968" s="149"/>
      <c r="C968" s="149"/>
      <c r="D968" s="149"/>
      <c r="E968" s="149"/>
      <c r="F968" s="149"/>
      <c r="G968" s="149"/>
      <c r="H968" s="149"/>
      <c r="I968" s="149"/>
      <c r="J968" s="149"/>
      <c r="K968" s="149"/>
      <c r="L968" s="149"/>
      <c r="M968" s="529"/>
      <c r="N968" s="529"/>
      <c r="O968" s="529"/>
      <c r="P968" s="529"/>
      <c r="Q968" s="529"/>
      <c r="R968" s="529"/>
      <c r="S968" s="529"/>
      <c r="T968" s="529"/>
      <c r="U968" s="529"/>
      <c r="V968" s="529"/>
      <c r="W968" s="529"/>
      <c r="X968" s="529"/>
      <c r="Y968" s="529"/>
    </row>
    <row r="969" ht="12.75" customHeight="1">
      <c r="A969" s="149"/>
      <c r="B969" s="149"/>
      <c r="C969" s="149"/>
      <c r="D969" s="149"/>
      <c r="E969" s="149"/>
      <c r="F969" s="149"/>
      <c r="G969" s="149"/>
      <c r="H969" s="149"/>
      <c r="I969" s="149"/>
      <c r="J969" s="149"/>
      <c r="K969" s="149"/>
      <c r="L969" s="149"/>
      <c r="M969" s="529"/>
      <c r="N969" s="529"/>
      <c r="O969" s="529"/>
      <c r="P969" s="529"/>
      <c r="Q969" s="529"/>
      <c r="R969" s="529"/>
      <c r="S969" s="529"/>
      <c r="T969" s="529"/>
      <c r="U969" s="529"/>
      <c r="V969" s="529"/>
      <c r="W969" s="529"/>
      <c r="X969" s="529"/>
      <c r="Y969" s="529"/>
    </row>
    <row r="970" ht="12.75" customHeight="1">
      <c r="A970" s="149"/>
      <c r="B970" s="149"/>
      <c r="C970" s="149"/>
      <c r="D970" s="149"/>
      <c r="E970" s="149"/>
      <c r="F970" s="149"/>
      <c r="G970" s="149"/>
      <c r="H970" s="149"/>
      <c r="I970" s="149"/>
      <c r="J970" s="149"/>
      <c r="K970" s="149"/>
      <c r="L970" s="149"/>
      <c r="M970" s="529"/>
      <c r="N970" s="529"/>
      <c r="O970" s="529"/>
      <c r="P970" s="529"/>
      <c r="Q970" s="529"/>
      <c r="R970" s="529"/>
      <c r="S970" s="529"/>
      <c r="T970" s="529"/>
      <c r="U970" s="529"/>
      <c r="V970" s="529"/>
      <c r="W970" s="529"/>
      <c r="X970" s="529"/>
      <c r="Y970" s="529"/>
    </row>
    <row r="971" ht="12.75" customHeight="1">
      <c r="A971" s="149"/>
      <c r="B971" s="149"/>
      <c r="C971" s="149"/>
      <c r="D971" s="149"/>
      <c r="E971" s="149"/>
      <c r="F971" s="149"/>
      <c r="G971" s="149"/>
      <c r="H971" s="149"/>
      <c r="I971" s="149"/>
      <c r="J971" s="149"/>
      <c r="K971" s="149"/>
      <c r="L971" s="149"/>
      <c r="M971" s="529"/>
      <c r="N971" s="529"/>
      <c r="O971" s="529"/>
      <c r="P971" s="529"/>
      <c r="Q971" s="529"/>
      <c r="R971" s="529"/>
      <c r="S971" s="529"/>
      <c r="T971" s="529"/>
      <c r="U971" s="529"/>
      <c r="V971" s="529"/>
      <c r="W971" s="529"/>
      <c r="X971" s="529"/>
      <c r="Y971" s="529"/>
    </row>
    <row r="972" ht="12.75" customHeight="1">
      <c r="A972" s="149"/>
      <c r="B972" s="149"/>
      <c r="C972" s="149"/>
      <c r="D972" s="149"/>
      <c r="E972" s="149"/>
      <c r="F972" s="149"/>
      <c r="G972" s="149"/>
      <c r="H972" s="149"/>
      <c r="I972" s="149"/>
      <c r="J972" s="149"/>
      <c r="K972" s="149"/>
      <c r="L972" s="149"/>
      <c r="M972" s="529"/>
      <c r="N972" s="529"/>
      <c r="O972" s="529"/>
      <c r="P972" s="529"/>
      <c r="Q972" s="529"/>
      <c r="R972" s="529"/>
      <c r="S972" s="529"/>
      <c r="T972" s="529"/>
      <c r="U972" s="529"/>
      <c r="V972" s="529"/>
      <c r="W972" s="529"/>
      <c r="X972" s="529"/>
      <c r="Y972" s="529"/>
    </row>
    <row r="973" ht="12.75" customHeight="1">
      <c r="A973" s="149"/>
      <c r="B973" s="149"/>
      <c r="C973" s="149"/>
      <c r="D973" s="149"/>
      <c r="E973" s="149"/>
      <c r="F973" s="149"/>
      <c r="G973" s="149"/>
      <c r="H973" s="149"/>
      <c r="I973" s="149"/>
      <c r="J973" s="149"/>
      <c r="K973" s="149"/>
      <c r="L973" s="149"/>
      <c r="M973" s="529"/>
      <c r="N973" s="529"/>
      <c r="O973" s="529"/>
      <c r="P973" s="529"/>
      <c r="Q973" s="529"/>
      <c r="R973" s="529"/>
      <c r="S973" s="529"/>
      <c r="T973" s="529"/>
      <c r="U973" s="529"/>
      <c r="V973" s="529"/>
      <c r="W973" s="529"/>
      <c r="X973" s="529"/>
      <c r="Y973" s="529"/>
    </row>
    <row r="974" ht="12.75" customHeight="1">
      <c r="A974" s="149"/>
      <c r="B974" s="149"/>
      <c r="C974" s="149"/>
      <c r="D974" s="149"/>
      <c r="E974" s="149"/>
      <c r="F974" s="149"/>
      <c r="G974" s="149"/>
      <c r="H974" s="149"/>
      <c r="I974" s="149"/>
      <c r="J974" s="149"/>
      <c r="K974" s="149"/>
      <c r="L974" s="149"/>
      <c r="M974" s="529"/>
      <c r="N974" s="529"/>
      <c r="O974" s="529"/>
      <c r="P974" s="529"/>
      <c r="Q974" s="529"/>
      <c r="R974" s="529"/>
      <c r="S974" s="529"/>
      <c r="T974" s="529"/>
      <c r="U974" s="529"/>
      <c r="V974" s="529"/>
      <c r="W974" s="529"/>
      <c r="X974" s="529"/>
      <c r="Y974" s="529"/>
    </row>
    <row r="975" ht="12.75" customHeight="1">
      <c r="A975" s="149"/>
      <c r="B975" s="149"/>
      <c r="C975" s="149"/>
      <c r="D975" s="149"/>
      <c r="E975" s="149"/>
      <c r="F975" s="149"/>
      <c r="G975" s="149"/>
      <c r="H975" s="149"/>
      <c r="I975" s="149"/>
      <c r="J975" s="149"/>
      <c r="K975" s="149"/>
      <c r="L975" s="149"/>
      <c r="M975" s="529"/>
      <c r="N975" s="529"/>
      <c r="O975" s="529"/>
      <c r="P975" s="529"/>
      <c r="Q975" s="529"/>
      <c r="R975" s="529"/>
      <c r="S975" s="529"/>
      <c r="T975" s="529"/>
      <c r="U975" s="529"/>
      <c r="V975" s="529"/>
      <c r="W975" s="529"/>
      <c r="X975" s="529"/>
      <c r="Y975" s="529"/>
    </row>
    <row r="976" ht="12.75" customHeight="1">
      <c r="A976" s="149"/>
      <c r="B976" s="149"/>
      <c r="C976" s="149"/>
      <c r="D976" s="149"/>
      <c r="E976" s="149"/>
      <c r="F976" s="149"/>
      <c r="G976" s="149"/>
      <c r="H976" s="149"/>
      <c r="I976" s="149"/>
      <c r="J976" s="149"/>
      <c r="K976" s="149"/>
      <c r="L976" s="149"/>
      <c r="M976" s="529"/>
      <c r="N976" s="529"/>
      <c r="O976" s="529"/>
      <c r="P976" s="529"/>
      <c r="Q976" s="529"/>
      <c r="R976" s="529"/>
      <c r="S976" s="529"/>
      <c r="T976" s="529"/>
      <c r="U976" s="529"/>
      <c r="V976" s="529"/>
      <c r="W976" s="529"/>
      <c r="X976" s="529"/>
      <c r="Y976" s="529"/>
    </row>
    <row r="977" ht="12.75" customHeight="1">
      <c r="A977" s="149"/>
      <c r="B977" s="149"/>
      <c r="C977" s="149"/>
      <c r="D977" s="149"/>
      <c r="E977" s="149"/>
      <c r="F977" s="149"/>
      <c r="G977" s="149"/>
      <c r="H977" s="149"/>
      <c r="I977" s="149"/>
      <c r="J977" s="149"/>
      <c r="K977" s="149"/>
      <c r="L977" s="149"/>
      <c r="M977" s="529"/>
      <c r="N977" s="529"/>
      <c r="O977" s="529"/>
      <c r="P977" s="529"/>
      <c r="Q977" s="529"/>
      <c r="R977" s="529"/>
      <c r="S977" s="529"/>
      <c r="T977" s="529"/>
      <c r="U977" s="529"/>
      <c r="V977" s="529"/>
      <c r="W977" s="529"/>
      <c r="X977" s="529"/>
      <c r="Y977" s="529"/>
    </row>
    <row r="978" ht="12.75" customHeight="1">
      <c r="A978" s="149"/>
      <c r="B978" s="149"/>
      <c r="C978" s="149"/>
      <c r="D978" s="149"/>
      <c r="E978" s="149"/>
      <c r="F978" s="149"/>
      <c r="G978" s="149"/>
      <c r="H978" s="149"/>
      <c r="I978" s="149"/>
      <c r="J978" s="149"/>
      <c r="K978" s="149"/>
      <c r="L978" s="149"/>
      <c r="M978" s="529"/>
      <c r="N978" s="529"/>
      <c r="O978" s="529"/>
      <c r="P978" s="529"/>
      <c r="Q978" s="529"/>
      <c r="R978" s="529"/>
      <c r="S978" s="529"/>
      <c r="T978" s="529"/>
      <c r="U978" s="529"/>
      <c r="V978" s="529"/>
      <c r="W978" s="529"/>
      <c r="X978" s="529"/>
      <c r="Y978" s="529"/>
    </row>
    <row r="979" ht="12.75" customHeight="1">
      <c r="A979" s="149"/>
      <c r="B979" s="149"/>
      <c r="C979" s="149"/>
      <c r="D979" s="149"/>
      <c r="E979" s="149"/>
      <c r="F979" s="149"/>
      <c r="G979" s="149"/>
      <c r="H979" s="149"/>
      <c r="I979" s="149"/>
      <c r="J979" s="149"/>
      <c r="K979" s="149"/>
      <c r="L979" s="149"/>
      <c r="M979" s="529"/>
      <c r="N979" s="529"/>
      <c r="O979" s="529"/>
      <c r="P979" s="529"/>
      <c r="Q979" s="529"/>
      <c r="R979" s="529"/>
      <c r="S979" s="529"/>
      <c r="T979" s="529"/>
      <c r="U979" s="529"/>
      <c r="V979" s="529"/>
      <c r="W979" s="529"/>
      <c r="X979" s="529"/>
      <c r="Y979" s="529"/>
    </row>
    <row r="980" ht="12.75" customHeight="1">
      <c r="A980" s="149"/>
      <c r="B980" s="149"/>
      <c r="C980" s="149"/>
      <c r="D980" s="149"/>
      <c r="E980" s="149"/>
      <c r="F980" s="149"/>
      <c r="G980" s="149"/>
      <c r="H980" s="149"/>
      <c r="I980" s="149"/>
      <c r="J980" s="149"/>
      <c r="K980" s="149"/>
      <c r="L980" s="149"/>
      <c r="M980" s="529"/>
      <c r="N980" s="529"/>
      <c r="O980" s="529"/>
      <c r="P980" s="529"/>
      <c r="Q980" s="529"/>
      <c r="R980" s="529"/>
      <c r="S980" s="529"/>
      <c r="T980" s="529"/>
      <c r="U980" s="529"/>
      <c r="V980" s="529"/>
      <c r="W980" s="529"/>
      <c r="X980" s="529"/>
      <c r="Y980" s="529"/>
    </row>
    <row r="981" ht="12.75" customHeight="1">
      <c r="A981" s="149"/>
      <c r="B981" s="149"/>
      <c r="C981" s="149"/>
      <c r="D981" s="149"/>
      <c r="E981" s="149"/>
      <c r="F981" s="149"/>
      <c r="G981" s="149"/>
      <c r="H981" s="149"/>
      <c r="I981" s="149"/>
      <c r="J981" s="149"/>
      <c r="K981" s="149"/>
      <c r="L981" s="149"/>
      <c r="M981" s="529"/>
      <c r="N981" s="529"/>
      <c r="O981" s="529"/>
      <c r="P981" s="529"/>
      <c r="Q981" s="529"/>
      <c r="R981" s="529"/>
      <c r="S981" s="529"/>
      <c r="T981" s="529"/>
      <c r="U981" s="529"/>
      <c r="V981" s="529"/>
      <c r="W981" s="529"/>
      <c r="X981" s="529"/>
      <c r="Y981" s="529"/>
    </row>
    <row r="982" ht="12.75" customHeight="1">
      <c r="A982" s="149"/>
      <c r="B982" s="149"/>
      <c r="C982" s="149"/>
      <c r="D982" s="149"/>
      <c r="E982" s="149"/>
      <c r="F982" s="149"/>
      <c r="G982" s="149"/>
      <c r="H982" s="149"/>
      <c r="I982" s="149"/>
      <c r="J982" s="149"/>
      <c r="K982" s="149"/>
      <c r="L982" s="149"/>
      <c r="M982" s="529"/>
      <c r="N982" s="529"/>
      <c r="O982" s="529"/>
      <c r="P982" s="529"/>
      <c r="Q982" s="529"/>
      <c r="R982" s="529"/>
      <c r="S982" s="529"/>
      <c r="T982" s="529"/>
      <c r="U982" s="529"/>
      <c r="V982" s="529"/>
      <c r="W982" s="529"/>
      <c r="X982" s="529"/>
      <c r="Y982" s="529"/>
    </row>
    <row r="983" ht="12.75" customHeight="1">
      <c r="A983" s="149"/>
      <c r="B983" s="149"/>
      <c r="C983" s="149"/>
      <c r="D983" s="149"/>
      <c r="E983" s="149"/>
      <c r="F983" s="149"/>
      <c r="G983" s="149"/>
      <c r="H983" s="149"/>
      <c r="I983" s="149"/>
      <c r="J983" s="149"/>
      <c r="K983" s="149"/>
      <c r="L983" s="149"/>
      <c r="M983" s="529"/>
      <c r="N983" s="529"/>
      <c r="O983" s="529"/>
      <c r="P983" s="529"/>
      <c r="Q983" s="529"/>
      <c r="R983" s="529"/>
      <c r="S983" s="529"/>
      <c r="T983" s="529"/>
      <c r="U983" s="529"/>
      <c r="V983" s="529"/>
      <c r="W983" s="529"/>
      <c r="X983" s="529"/>
      <c r="Y983" s="529"/>
    </row>
    <row r="984" ht="12.75" customHeight="1">
      <c r="A984" s="149"/>
      <c r="B984" s="149"/>
      <c r="C984" s="149"/>
      <c r="D984" s="149"/>
      <c r="E984" s="149"/>
      <c r="F984" s="149"/>
      <c r="G984" s="149"/>
      <c r="H984" s="149"/>
      <c r="I984" s="149"/>
      <c r="J984" s="149"/>
      <c r="K984" s="149"/>
      <c r="L984" s="149"/>
      <c r="M984" s="529"/>
      <c r="N984" s="529"/>
      <c r="O984" s="529"/>
      <c r="P984" s="529"/>
      <c r="Q984" s="529"/>
      <c r="R984" s="529"/>
      <c r="S984" s="529"/>
      <c r="T984" s="529"/>
      <c r="U984" s="529"/>
      <c r="V984" s="529"/>
      <c r="W984" s="529"/>
      <c r="X984" s="529"/>
      <c r="Y984" s="529"/>
    </row>
    <row r="985" ht="12.75" customHeight="1">
      <c r="A985" s="149"/>
      <c r="B985" s="149"/>
      <c r="C985" s="149"/>
      <c r="D985" s="149"/>
      <c r="E985" s="149"/>
      <c r="F985" s="149"/>
      <c r="G985" s="149"/>
      <c r="H985" s="149"/>
      <c r="I985" s="149"/>
      <c r="J985" s="149"/>
      <c r="K985" s="149"/>
      <c r="L985" s="149"/>
      <c r="M985" s="529"/>
      <c r="N985" s="529"/>
      <c r="O985" s="529"/>
      <c r="P985" s="529"/>
      <c r="Q985" s="529"/>
      <c r="R985" s="529"/>
      <c r="S985" s="529"/>
      <c r="T985" s="529"/>
      <c r="U985" s="529"/>
      <c r="V985" s="529"/>
      <c r="W985" s="529"/>
      <c r="X985" s="529"/>
      <c r="Y985" s="529"/>
    </row>
    <row r="986" ht="12.75" customHeight="1">
      <c r="A986" s="149"/>
      <c r="B986" s="149"/>
      <c r="C986" s="149"/>
      <c r="D986" s="149"/>
      <c r="E986" s="149"/>
      <c r="F986" s="149"/>
      <c r="G986" s="149"/>
      <c r="H986" s="149"/>
      <c r="I986" s="149"/>
      <c r="J986" s="149"/>
      <c r="K986" s="149"/>
      <c r="L986" s="149"/>
      <c r="M986" s="529"/>
      <c r="N986" s="529"/>
      <c r="O986" s="529"/>
      <c r="P986" s="529"/>
      <c r="Q986" s="529"/>
      <c r="R986" s="529"/>
      <c r="S986" s="529"/>
      <c r="T986" s="529"/>
      <c r="U986" s="529"/>
      <c r="V986" s="529"/>
      <c r="W986" s="529"/>
      <c r="X986" s="529"/>
      <c r="Y986" s="529"/>
    </row>
    <row r="987" ht="12.75" customHeight="1">
      <c r="A987" s="149"/>
      <c r="B987" s="149"/>
      <c r="C987" s="149"/>
      <c r="D987" s="149"/>
      <c r="E987" s="149"/>
      <c r="F987" s="149"/>
      <c r="G987" s="149"/>
      <c r="H987" s="149"/>
      <c r="I987" s="149"/>
      <c r="J987" s="149"/>
      <c r="K987" s="149"/>
      <c r="L987" s="149"/>
      <c r="M987" s="529"/>
      <c r="N987" s="529"/>
      <c r="O987" s="529"/>
      <c r="P987" s="529"/>
      <c r="Q987" s="529"/>
      <c r="R987" s="529"/>
      <c r="S987" s="529"/>
      <c r="T987" s="529"/>
      <c r="U987" s="529"/>
      <c r="V987" s="529"/>
      <c r="W987" s="529"/>
      <c r="X987" s="529"/>
      <c r="Y987" s="529"/>
    </row>
    <row r="988" ht="12.75" customHeight="1">
      <c r="A988" s="149"/>
      <c r="B988" s="149"/>
      <c r="C988" s="149"/>
      <c r="D988" s="149"/>
      <c r="E988" s="149"/>
      <c r="F988" s="149"/>
      <c r="G988" s="149"/>
      <c r="H988" s="149"/>
      <c r="I988" s="149"/>
      <c r="J988" s="149"/>
      <c r="K988" s="149"/>
      <c r="L988" s="149"/>
      <c r="M988" s="529"/>
      <c r="N988" s="529"/>
      <c r="O988" s="529"/>
      <c r="P988" s="529"/>
      <c r="Q988" s="529"/>
      <c r="R988" s="529"/>
      <c r="S988" s="529"/>
      <c r="T988" s="529"/>
      <c r="U988" s="529"/>
      <c r="V988" s="529"/>
      <c r="W988" s="529"/>
      <c r="X988" s="529"/>
      <c r="Y988" s="529"/>
    </row>
    <row r="989" ht="12.75" customHeight="1">
      <c r="A989" s="149"/>
      <c r="B989" s="149"/>
      <c r="C989" s="149"/>
      <c r="D989" s="149"/>
      <c r="E989" s="149"/>
      <c r="F989" s="149"/>
      <c r="G989" s="149"/>
      <c r="H989" s="149"/>
      <c r="I989" s="149"/>
      <c r="J989" s="149"/>
      <c r="K989" s="149"/>
      <c r="L989" s="149"/>
      <c r="M989" s="529"/>
      <c r="N989" s="529"/>
      <c r="O989" s="529"/>
      <c r="P989" s="529"/>
      <c r="Q989" s="529"/>
      <c r="R989" s="529"/>
      <c r="S989" s="529"/>
      <c r="T989" s="529"/>
      <c r="U989" s="529"/>
      <c r="V989" s="529"/>
      <c r="W989" s="529"/>
      <c r="X989" s="529"/>
      <c r="Y989" s="529"/>
    </row>
    <row r="990" ht="12.75" customHeight="1">
      <c r="A990" s="149"/>
      <c r="B990" s="149"/>
      <c r="C990" s="149"/>
      <c r="D990" s="149"/>
      <c r="E990" s="149"/>
      <c r="F990" s="149"/>
      <c r="G990" s="149"/>
      <c r="H990" s="149"/>
      <c r="I990" s="149"/>
      <c r="J990" s="149"/>
      <c r="K990" s="149"/>
      <c r="L990" s="149"/>
      <c r="M990" s="529"/>
      <c r="N990" s="529"/>
      <c r="O990" s="529"/>
      <c r="P990" s="529"/>
      <c r="Q990" s="529"/>
      <c r="R990" s="529"/>
      <c r="S990" s="529"/>
      <c r="T990" s="529"/>
      <c r="U990" s="529"/>
      <c r="V990" s="529"/>
      <c r="W990" s="529"/>
      <c r="X990" s="529"/>
      <c r="Y990" s="529"/>
    </row>
    <row r="991" ht="12.75" customHeight="1">
      <c r="A991" s="149"/>
      <c r="B991" s="149"/>
      <c r="C991" s="149"/>
      <c r="D991" s="149"/>
      <c r="E991" s="149"/>
      <c r="F991" s="149"/>
      <c r="G991" s="149"/>
      <c r="H991" s="149"/>
      <c r="I991" s="149"/>
      <c r="J991" s="149"/>
      <c r="K991" s="149"/>
      <c r="L991" s="149"/>
      <c r="M991" s="529"/>
      <c r="N991" s="529"/>
      <c r="O991" s="529"/>
      <c r="P991" s="529"/>
      <c r="Q991" s="529"/>
      <c r="R991" s="529"/>
      <c r="S991" s="529"/>
      <c r="T991" s="529"/>
      <c r="U991" s="529"/>
      <c r="V991" s="529"/>
      <c r="W991" s="529"/>
      <c r="X991" s="529"/>
      <c r="Y991" s="529"/>
    </row>
    <row r="992" ht="12.75" customHeight="1">
      <c r="A992" s="149"/>
      <c r="B992" s="149"/>
      <c r="C992" s="149"/>
      <c r="D992" s="149"/>
      <c r="E992" s="149"/>
      <c r="F992" s="149"/>
      <c r="G992" s="149"/>
      <c r="H992" s="149"/>
      <c r="I992" s="149"/>
      <c r="J992" s="149"/>
      <c r="K992" s="149"/>
      <c r="L992" s="149"/>
      <c r="M992" s="529"/>
      <c r="N992" s="529"/>
      <c r="O992" s="529"/>
      <c r="P992" s="529"/>
      <c r="Q992" s="529"/>
      <c r="R992" s="529"/>
      <c r="S992" s="529"/>
      <c r="T992" s="529"/>
      <c r="U992" s="529"/>
      <c r="V992" s="529"/>
      <c r="W992" s="529"/>
      <c r="X992" s="529"/>
      <c r="Y992" s="529"/>
    </row>
    <row r="993" ht="12.75" customHeight="1">
      <c r="A993" s="149"/>
      <c r="B993" s="149"/>
      <c r="C993" s="149"/>
      <c r="D993" s="149"/>
      <c r="E993" s="149"/>
      <c r="F993" s="149"/>
      <c r="G993" s="149"/>
      <c r="H993" s="149"/>
      <c r="I993" s="149"/>
      <c r="J993" s="149"/>
      <c r="K993" s="149"/>
      <c r="L993" s="149"/>
      <c r="M993" s="529"/>
      <c r="N993" s="529"/>
      <c r="O993" s="529"/>
      <c r="P993" s="529"/>
      <c r="Q993" s="529"/>
      <c r="R993" s="529"/>
      <c r="S993" s="529"/>
      <c r="T993" s="529"/>
      <c r="U993" s="529"/>
      <c r="V993" s="529"/>
      <c r="W993" s="529"/>
      <c r="X993" s="529"/>
      <c r="Y993" s="529"/>
    </row>
    <row r="994" ht="12.75" customHeight="1">
      <c r="A994" s="149"/>
      <c r="B994" s="149"/>
      <c r="C994" s="149"/>
      <c r="D994" s="149"/>
      <c r="E994" s="149"/>
      <c r="F994" s="149"/>
      <c r="G994" s="149"/>
      <c r="H994" s="149"/>
      <c r="I994" s="149"/>
      <c r="J994" s="149"/>
      <c r="K994" s="149"/>
      <c r="L994" s="149"/>
      <c r="M994" s="529"/>
      <c r="N994" s="529"/>
      <c r="O994" s="529"/>
      <c r="P994" s="529"/>
      <c r="Q994" s="529"/>
      <c r="R994" s="529"/>
      <c r="S994" s="529"/>
      <c r="T994" s="529"/>
      <c r="U994" s="529"/>
      <c r="V994" s="529"/>
      <c r="W994" s="529"/>
      <c r="X994" s="529"/>
      <c r="Y994" s="529"/>
    </row>
    <row r="995" ht="12.75" customHeight="1">
      <c r="A995" s="149"/>
      <c r="B995" s="149"/>
      <c r="C995" s="149"/>
      <c r="D995" s="149"/>
      <c r="E995" s="149"/>
      <c r="F995" s="149"/>
      <c r="G995" s="149"/>
      <c r="H995" s="149"/>
      <c r="I995" s="149"/>
      <c r="J995" s="149"/>
      <c r="K995" s="149"/>
      <c r="L995" s="149"/>
      <c r="M995" s="529"/>
      <c r="N995" s="529"/>
      <c r="O995" s="529"/>
      <c r="P995" s="529"/>
      <c r="Q995" s="529"/>
      <c r="R995" s="529"/>
      <c r="S995" s="529"/>
      <c r="T995" s="529"/>
      <c r="U995" s="529"/>
      <c r="V995" s="529"/>
      <c r="W995" s="529"/>
      <c r="X995" s="529"/>
      <c r="Y995" s="529"/>
    </row>
    <row r="996" ht="12.75" customHeight="1">
      <c r="A996" s="149"/>
      <c r="B996" s="149"/>
      <c r="C996" s="149"/>
      <c r="D996" s="149"/>
      <c r="E996" s="149"/>
      <c r="F996" s="149"/>
      <c r="G996" s="149"/>
      <c r="H996" s="149"/>
      <c r="I996" s="149"/>
      <c r="J996" s="149"/>
      <c r="K996" s="149"/>
      <c r="L996" s="149"/>
      <c r="M996" s="529"/>
      <c r="N996" s="529"/>
      <c r="O996" s="529"/>
      <c r="P996" s="529"/>
      <c r="Q996" s="529"/>
      <c r="R996" s="529"/>
      <c r="S996" s="529"/>
      <c r="T996" s="529"/>
      <c r="U996" s="529"/>
      <c r="V996" s="529"/>
      <c r="W996" s="529"/>
      <c r="X996" s="529"/>
      <c r="Y996" s="529"/>
    </row>
    <row r="997" ht="12.75" customHeight="1">
      <c r="A997" s="149"/>
      <c r="B997" s="149"/>
      <c r="C997" s="149"/>
      <c r="D997" s="149"/>
      <c r="E997" s="149"/>
      <c r="F997" s="149"/>
      <c r="G997" s="149"/>
      <c r="H997" s="149"/>
      <c r="I997" s="149"/>
      <c r="J997" s="149"/>
      <c r="K997" s="149"/>
      <c r="L997" s="149"/>
      <c r="M997" s="529"/>
      <c r="N997" s="529"/>
      <c r="O997" s="529"/>
      <c r="P997" s="529"/>
      <c r="Q997" s="529"/>
      <c r="R997" s="529"/>
      <c r="S997" s="529"/>
      <c r="T997" s="529"/>
      <c r="U997" s="529"/>
      <c r="V997" s="529"/>
      <c r="W997" s="529"/>
      <c r="X997" s="529"/>
      <c r="Y997" s="529"/>
    </row>
    <row r="998" ht="12.75" customHeight="1">
      <c r="A998" s="149"/>
      <c r="B998" s="149"/>
      <c r="C998" s="149"/>
      <c r="D998" s="149"/>
      <c r="E998" s="149"/>
      <c r="F998" s="149"/>
      <c r="G998" s="149"/>
      <c r="H998" s="149"/>
      <c r="I998" s="149"/>
      <c r="J998" s="149"/>
      <c r="K998" s="149"/>
      <c r="L998" s="149"/>
      <c r="M998" s="529"/>
      <c r="N998" s="529"/>
      <c r="O998" s="529"/>
      <c r="P998" s="529"/>
      <c r="Q998" s="529"/>
      <c r="R998" s="529"/>
      <c r="S998" s="529"/>
      <c r="T998" s="529"/>
      <c r="U998" s="529"/>
      <c r="V998" s="529"/>
      <c r="W998" s="529"/>
      <c r="X998" s="529"/>
      <c r="Y998" s="529"/>
    </row>
    <row r="999" ht="12.75" customHeight="1">
      <c r="A999" s="149"/>
      <c r="B999" s="149"/>
      <c r="C999" s="149"/>
      <c r="D999" s="149"/>
      <c r="E999" s="149"/>
      <c r="F999" s="149"/>
      <c r="G999" s="149"/>
      <c r="H999" s="149"/>
      <c r="I999" s="149"/>
      <c r="J999" s="149"/>
      <c r="K999" s="149"/>
      <c r="L999" s="149"/>
      <c r="M999" s="529"/>
      <c r="N999" s="529"/>
      <c r="O999" s="529"/>
      <c r="P999" s="529"/>
      <c r="Q999" s="529"/>
      <c r="R999" s="529"/>
      <c r="S999" s="529"/>
      <c r="T999" s="529"/>
      <c r="U999" s="529"/>
      <c r="V999" s="529"/>
      <c r="W999" s="529"/>
      <c r="X999" s="529"/>
      <c r="Y999" s="529"/>
    </row>
    <row r="1000" ht="12.75" customHeight="1">
      <c r="A1000" s="149"/>
      <c r="B1000" s="149"/>
      <c r="C1000" s="149"/>
      <c r="D1000" s="149"/>
      <c r="E1000" s="149"/>
      <c r="F1000" s="149"/>
      <c r="G1000" s="149"/>
      <c r="H1000" s="149"/>
      <c r="I1000" s="149"/>
      <c r="J1000" s="149"/>
      <c r="K1000" s="149"/>
      <c r="L1000" s="149"/>
      <c r="M1000" s="529"/>
      <c r="N1000" s="529"/>
      <c r="O1000" s="529"/>
      <c r="P1000" s="529"/>
      <c r="Q1000" s="529"/>
      <c r="R1000" s="529"/>
      <c r="S1000" s="529"/>
      <c r="T1000" s="529"/>
      <c r="U1000" s="529"/>
      <c r="V1000" s="529"/>
      <c r="W1000" s="529"/>
      <c r="X1000" s="529"/>
      <c r="Y1000" s="529"/>
    </row>
    <row r="1001" ht="12.75" customHeight="1">
      <c r="A1001" s="149"/>
      <c r="B1001" s="149"/>
      <c r="C1001" s="149"/>
      <c r="D1001" s="149"/>
      <c r="E1001" s="149"/>
      <c r="F1001" s="149"/>
      <c r="G1001" s="149"/>
      <c r="H1001" s="149"/>
      <c r="I1001" s="149"/>
      <c r="J1001" s="149"/>
      <c r="K1001" s="149"/>
      <c r="L1001" s="149"/>
      <c r="M1001" s="529"/>
      <c r="N1001" s="529"/>
      <c r="O1001" s="529"/>
      <c r="P1001" s="529"/>
      <c r="Q1001" s="529"/>
      <c r="R1001" s="529"/>
      <c r="S1001" s="529"/>
      <c r="T1001" s="529"/>
      <c r="U1001" s="529"/>
      <c r="V1001" s="529"/>
      <c r="W1001" s="529"/>
      <c r="X1001" s="529"/>
      <c r="Y1001" s="529"/>
    </row>
  </sheetData>
  <mergeCells count="11">
    <mergeCell ref="A14:F14"/>
    <mergeCell ref="A12:K12"/>
    <mergeCell ref="A37:F37"/>
    <mergeCell ref="A35:K35"/>
    <mergeCell ref="A53:D53"/>
    <mergeCell ref="A68:E68"/>
    <mergeCell ref="A26:F26"/>
    <mergeCell ref="A24:K24"/>
    <mergeCell ref="A50:K50"/>
    <mergeCell ref="E53:G53"/>
    <mergeCell ref="A1:F1"/>
  </mergeCells>
  <drawing r:id="rId2"/>
  <legacyDrawing r:id="rId3"/>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4.71"/>
    <col customWidth="1" min="2" max="2" width="8.71"/>
    <col customWidth="1" min="3" max="3" width="13.86"/>
    <col customWidth="1" min="4" max="4" width="11.86"/>
    <col customWidth="1" min="5" max="5" width="13.86"/>
    <col customWidth="1" min="6" max="7" width="10.71"/>
    <col customWidth="1" min="8" max="8" width="13.14"/>
    <col customWidth="1" min="9" max="10" width="10.71"/>
    <col customWidth="1" min="11" max="11" width="14.71"/>
    <col customWidth="1" min="12" max="12" width="9.29"/>
    <col customWidth="1" min="13" max="13" width="13.86"/>
    <col customWidth="1" min="14" max="14" width="11.57"/>
    <col customWidth="1" min="15" max="15" width="11.86"/>
    <col customWidth="1" min="16" max="17" width="10.71"/>
    <col customWidth="1" min="18" max="18" width="13.14"/>
    <col customWidth="1" min="19" max="20" width="10.71"/>
    <col customWidth="1" min="21" max="21" width="14.71"/>
    <col customWidth="1" min="22" max="22" width="8.86"/>
    <col customWidth="1" min="23" max="23" width="15.29"/>
    <col customWidth="1" min="24" max="24" width="12.43"/>
    <col customWidth="1" min="25" max="25" width="11.86"/>
    <col customWidth="1" min="26" max="27" width="10.71"/>
    <col customWidth="1" min="28" max="28" width="13.14"/>
    <col customWidth="1" min="29" max="30" width="10.71"/>
    <col customWidth="1" min="31" max="31" width="14.71"/>
    <col customWidth="1" min="32" max="32" width="9.0"/>
    <col customWidth="1" min="33" max="33" width="13.57"/>
    <col customWidth="1" min="34" max="34" width="12.29"/>
    <col customWidth="1" min="35" max="35" width="12.71"/>
    <col customWidth="1" min="36" max="36" width="11.71"/>
    <col customWidth="1" min="37" max="38" width="10.71"/>
    <col customWidth="1" min="39" max="39" width="13.14"/>
    <col customWidth="1" min="40" max="40" width="10.71"/>
    <col customWidth="1" min="41" max="41" width="10.86"/>
    <col customWidth="1" min="42" max="42" width="14.71"/>
    <col customWidth="1" min="43" max="43" width="9.0"/>
    <col customWidth="1" min="44" max="44" width="12.71"/>
    <col customWidth="1" min="45" max="45" width="11.57"/>
    <col customWidth="1" min="46" max="46" width="12.29"/>
    <col customWidth="1" min="47" max="47" width="11.71"/>
    <col customWidth="1" min="48" max="49" width="10.71"/>
    <col customWidth="1" min="50" max="50" width="13.14"/>
    <col customWidth="1" min="51" max="53" width="10.71"/>
    <col customWidth="1" min="54" max="54" width="18.14"/>
    <col customWidth="1" min="55" max="55" width="13.71"/>
    <col customWidth="1" min="56" max="56" width="17.29"/>
    <col customWidth="1" min="57" max="58" width="10.71"/>
    <col customWidth="1" min="59" max="59" width="16.14"/>
    <col customWidth="1" min="60" max="61" width="10.71"/>
    <col customWidth="1" min="62" max="62" width="13.14"/>
    <col customWidth="1" min="63" max="63" width="10.71"/>
    <col customWidth="1" min="64" max="64" width="16.86"/>
    <col customWidth="1" min="65" max="65" width="10.71"/>
    <col customWidth="1" min="66" max="66" width="27.57"/>
    <col customWidth="1" min="67" max="67" width="11.57"/>
    <col customWidth="1" min="68" max="68" width="14.43"/>
    <col customWidth="1" min="69" max="69" width="11.71"/>
    <col customWidth="1" min="70" max="70" width="12.14"/>
    <col customWidth="1" min="71" max="71" width="15.43"/>
    <col customWidth="1" min="72" max="72" width="13.29"/>
    <col customWidth="1" min="73" max="74" width="10.71"/>
    <col customWidth="1" min="75" max="75" width="13.14"/>
    <col customWidth="1" min="76" max="76" width="16.86"/>
    <col customWidth="1" min="77" max="77" width="10.71"/>
    <col customWidth="1" min="78" max="78" width="16.14"/>
    <col customWidth="1" min="79" max="79" width="9.0"/>
    <col customWidth="1" min="80" max="80" width="13.71"/>
    <col customWidth="1" min="81" max="81" width="13.57"/>
    <col customWidth="1" min="82" max="82" width="12.0"/>
    <col customWidth="1" min="83" max="83" width="15.43"/>
    <col customWidth="1" min="84" max="84" width="15.14"/>
    <col customWidth="1" min="85" max="86" width="10.71"/>
    <col customWidth="1" min="87" max="87" width="13.14"/>
    <col customWidth="1" min="88" max="88" width="16.71"/>
    <col customWidth="1" min="89" max="89" width="10.71"/>
    <col customWidth="1" min="90" max="90" width="27.57"/>
    <col customWidth="1" min="91" max="91" width="10.0"/>
    <col customWidth="1" min="92" max="92" width="13.86"/>
    <col customWidth="1" min="93" max="93" width="12.14"/>
    <col customWidth="1" min="94" max="94" width="11.86"/>
    <col customWidth="1" min="95" max="95" width="15.43"/>
    <col customWidth="1" min="96" max="96" width="13.71"/>
    <col customWidth="1" min="97" max="97" width="11.43"/>
    <col customWidth="1" min="98" max="98" width="10.71"/>
    <col customWidth="1" min="99" max="99" width="9.86"/>
    <col customWidth="1" min="100" max="100" width="16.29"/>
    <col customWidth="1" min="101" max="102" width="10.71"/>
    <col customWidth="1" min="103" max="103" width="27.57"/>
    <col customWidth="1" min="104" max="104" width="11.57"/>
    <col customWidth="1" min="105" max="105" width="17.29"/>
    <col customWidth="1" min="106" max="106" width="11.71"/>
    <col customWidth="1" min="107" max="107" width="12.57"/>
    <col customWidth="1" min="108" max="108" width="28.86"/>
    <col customWidth="1" min="109" max="109" width="16.86"/>
    <col customWidth="1" min="110" max="110" width="12.14"/>
    <col customWidth="1" min="111" max="111" width="10.71"/>
    <col customWidth="1" min="112" max="112" width="13.14"/>
    <col customWidth="1" min="113" max="113" width="13.43"/>
    <col customWidth="1" min="114" max="115" width="10.71"/>
    <col customWidth="1" min="116" max="116" width="27.57"/>
    <col customWidth="1" min="117" max="117" width="13.43"/>
    <col customWidth="1" min="118" max="119" width="15.0"/>
    <col customWidth="1" min="120" max="120" width="11.57"/>
    <col customWidth="1" min="121" max="121" width="18.14"/>
    <col customWidth="1" min="122" max="122" width="19.86"/>
    <col customWidth="1" min="123" max="123" width="10.43"/>
    <col customWidth="1" min="124" max="124" width="9.43"/>
    <col customWidth="1" min="125" max="125" width="10.71"/>
    <col customWidth="1" min="126" max="126" width="12.0"/>
    <col customWidth="1" min="127" max="127" width="12.71"/>
    <col customWidth="1" min="128" max="128" width="10.71"/>
    <col customWidth="1" min="129" max="129" width="37.0"/>
    <col customWidth="1" min="130" max="130" width="14.29"/>
    <col customWidth="1" min="131" max="131" width="14.71"/>
    <col customWidth="1" min="132" max="132" width="13.57"/>
    <col customWidth="1" min="133" max="133" width="12.43"/>
    <col customWidth="1" min="134" max="134" width="13.29"/>
    <col customWidth="1" min="135" max="135" width="13.0"/>
    <col customWidth="1" min="136" max="136" width="15.43"/>
    <col customWidth="1" min="137" max="137" width="10.43"/>
    <col customWidth="1" min="138" max="138" width="11.29"/>
    <col customWidth="1" min="139" max="139" width="17.14"/>
    <col customWidth="1" min="140" max="141" width="16.43"/>
    <col customWidth="1" min="142" max="142" width="35.43"/>
    <col customWidth="1" min="143" max="154" width="16.43"/>
  </cols>
  <sheetData>
    <row r="1" ht="18.0" customHeight="1">
      <c r="A1" s="539">
        <v>1984.0</v>
      </c>
      <c r="B1" s="539" t="s">
        <v>797</v>
      </c>
      <c r="C1" s="539" t="s">
        <v>798</v>
      </c>
      <c r="D1" s="539" t="s">
        <v>799</v>
      </c>
      <c r="E1" s="539" t="s">
        <v>800</v>
      </c>
      <c r="F1" s="539" t="s">
        <v>801</v>
      </c>
      <c r="G1" s="539" t="s">
        <v>802</v>
      </c>
      <c r="H1" s="539" t="s">
        <v>803</v>
      </c>
      <c r="I1" s="539" t="s">
        <v>804</v>
      </c>
      <c r="J1" s="539"/>
      <c r="K1" s="539">
        <v>1988.0</v>
      </c>
      <c r="L1" s="539" t="s">
        <v>805</v>
      </c>
      <c r="M1" s="539" t="s">
        <v>798</v>
      </c>
      <c r="N1" s="539" t="s">
        <v>799</v>
      </c>
      <c r="O1" s="539" t="s">
        <v>806</v>
      </c>
      <c r="P1" s="539" t="s">
        <v>801</v>
      </c>
      <c r="Q1" s="539" t="s">
        <v>802</v>
      </c>
      <c r="R1" s="539" t="s">
        <v>803</v>
      </c>
      <c r="S1" s="539" t="s">
        <v>804</v>
      </c>
      <c r="T1" s="539"/>
      <c r="U1" s="540">
        <v>1992.0</v>
      </c>
      <c r="V1" s="539" t="s">
        <v>797</v>
      </c>
      <c r="W1" s="539" t="s">
        <v>798</v>
      </c>
      <c r="X1" s="539" t="s">
        <v>799</v>
      </c>
      <c r="Y1" s="539" t="s">
        <v>806</v>
      </c>
      <c r="Z1" s="539" t="s">
        <v>801</v>
      </c>
      <c r="AA1" s="539" t="s">
        <v>802</v>
      </c>
      <c r="AB1" s="539" t="s">
        <v>803</v>
      </c>
      <c r="AC1" s="539" t="s">
        <v>804</v>
      </c>
      <c r="AD1" s="539"/>
      <c r="AE1" s="306">
        <v>1996.0</v>
      </c>
      <c r="AF1" s="539" t="s">
        <v>797</v>
      </c>
      <c r="AG1" s="539" t="s">
        <v>798</v>
      </c>
      <c r="AH1" s="539" t="s">
        <v>799</v>
      </c>
      <c r="AI1" s="539" t="s">
        <v>806</v>
      </c>
      <c r="AJ1" s="539" t="s">
        <v>240</v>
      </c>
      <c r="AK1" s="539" t="s">
        <v>801</v>
      </c>
      <c r="AL1" s="539" t="s">
        <v>802</v>
      </c>
      <c r="AM1" s="539" t="s">
        <v>803</v>
      </c>
      <c r="AN1" s="539" t="s">
        <v>804</v>
      </c>
      <c r="AO1" s="539"/>
      <c r="AP1" s="306">
        <v>2000.0</v>
      </c>
      <c r="AQ1" s="539" t="s">
        <v>797</v>
      </c>
      <c r="AR1" s="539" t="s">
        <v>798</v>
      </c>
      <c r="AS1" s="539" t="s">
        <v>799</v>
      </c>
      <c r="AT1" s="539" t="s">
        <v>806</v>
      </c>
      <c r="AU1" s="539" t="s">
        <v>240</v>
      </c>
      <c r="AV1" s="539" t="s">
        <v>801</v>
      </c>
      <c r="AW1" s="539" t="s">
        <v>802</v>
      </c>
      <c r="AX1" s="539" t="s">
        <v>803</v>
      </c>
      <c r="AY1" s="539" t="s">
        <v>804</v>
      </c>
      <c r="AZ1" s="539"/>
      <c r="BA1" s="539"/>
      <c r="BB1" s="306">
        <v>2004.0</v>
      </c>
      <c r="BC1" s="539" t="s">
        <v>797</v>
      </c>
      <c r="BD1" s="539" t="s">
        <v>798</v>
      </c>
      <c r="BE1" s="539" t="s">
        <v>799</v>
      </c>
      <c r="BF1" s="539" t="s">
        <v>806</v>
      </c>
      <c r="BG1" s="539" t="s">
        <v>240</v>
      </c>
      <c r="BH1" s="539" t="s">
        <v>801</v>
      </c>
      <c r="BI1" s="539" t="s">
        <v>802</v>
      </c>
      <c r="BJ1" s="539" t="s">
        <v>803</v>
      </c>
      <c r="BK1" s="539" t="s">
        <v>804</v>
      </c>
      <c r="BL1" s="541" t="s">
        <v>807</v>
      </c>
      <c r="BM1" s="539"/>
      <c r="BN1" s="304">
        <v>2008.0</v>
      </c>
      <c r="BO1" s="483" t="s">
        <v>797</v>
      </c>
      <c r="BP1" s="483" t="s">
        <v>798</v>
      </c>
      <c r="BQ1" s="483" t="s">
        <v>808</v>
      </c>
      <c r="BR1" s="483" t="s">
        <v>806</v>
      </c>
      <c r="BS1" s="483" t="s">
        <v>240</v>
      </c>
      <c r="BT1" s="483" t="s">
        <v>809</v>
      </c>
      <c r="BU1" s="483" t="s">
        <v>582</v>
      </c>
      <c r="BV1" s="483" t="s">
        <v>804</v>
      </c>
      <c r="BW1" s="539" t="s">
        <v>803</v>
      </c>
      <c r="BX1" s="541" t="s">
        <v>807</v>
      </c>
      <c r="BY1" s="539"/>
      <c r="BZ1" s="306">
        <v>2010.0</v>
      </c>
      <c r="CA1" s="539" t="s">
        <v>797</v>
      </c>
      <c r="CB1" s="539" t="s">
        <v>798</v>
      </c>
      <c r="CC1" s="539" t="s">
        <v>799</v>
      </c>
      <c r="CD1" s="539" t="s">
        <v>806</v>
      </c>
      <c r="CE1" s="539" t="s">
        <v>240</v>
      </c>
      <c r="CF1" s="532" t="s">
        <v>810</v>
      </c>
      <c r="CG1" s="539" t="s">
        <v>582</v>
      </c>
      <c r="CH1" s="539" t="s">
        <v>804</v>
      </c>
      <c r="CI1" s="539" t="s">
        <v>803</v>
      </c>
      <c r="CJ1" s="541" t="s">
        <v>807</v>
      </c>
      <c r="CK1" s="539"/>
      <c r="CL1" s="304">
        <v>2011.0</v>
      </c>
      <c r="CM1" s="483" t="s">
        <v>797</v>
      </c>
      <c r="CN1" s="483" t="s">
        <v>798</v>
      </c>
      <c r="CO1" s="483" t="s">
        <v>808</v>
      </c>
      <c r="CP1" s="483" t="s">
        <v>806</v>
      </c>
      <c r="CQ1" s="483" t="s">
        <v>240</v>
      </c>
      <c r="CR1" s="483" t="s">
        <v>809</v>
      </c>
      <c r="CS1" s="539" t="s">
        <v>582</v>
      </c>
      <c r="CT1" s="483" t="s">
        <v>804</v>
      </c>
      <c r="CU1" s="539" t="s">
        <v>803</v>
      </c>
      <c r="CV1" s="541" t="s">
        <v>811</v>
      </c>
      <c r="CW1" s="532" t="s">
        <v>812</v>
      </c>
      <c r="CX1" s="539"/>
      <c r="CY1" s="306">
        <v>2012.0</v>
      </c>
      <c r="CZ1" s="539" t="s">
        <v>797</v>
      </c>
      <c r="DA1" s="539" t="s">
        <v>798</v>
      </c>
      <c r="DB1" s="539" t="s">
        <v>808</v>
      </c>
      <c r="DC1" s="539" t="s">
        <v>806</v>
      </c>
      <c r="DD1" s="539" t="s">
        <v>240</v>
      </c>
      <c r="DE1" s="539" t="s">
        <v>809</v>
      </c>
      <c r="DF1" s="539" t="s">
        <v>582</v>
      </c>
      <c r="DG1" s="539" t="s">
        <v>804</v>
      </c>
      <c r="DH1" s="539" t="s">
        <v>803</v>
      </c>
      <c r="DI1" s="541" t="s">
        <v>811</v>
      </c>
      <c r="DJ1" s="532" t="s">
        <v>813</v>
      </c>
      <c r="DK1" s="539"/>
      <c r="DL1" s="306">
        <v>2013.0</v>
      </c>
      <c r="DM1" s="539" t="s">
        <v>797</v>
      </c>
      <c r="DN1" s="539" t="s">
        <v>798</v>
      </c>
      <c r="DO1" s="539" t="s">
        <v>808</v>
      </c>
      <c r="DP1" s="539" t="s">
        <v>806</v>
      </c>
      <c r="DQ1" s="539" t="s">
        <v>240</v>
      </c>
      <c r="DR1" s="539" t="s">
        <v>809</v>
      </c>
      <c r="DS1" s="539" t="s">
        <v>582</v>
      </c>
      <c r="DT1" s="539" t="s">
        <v>804</v>
      </c>
      <c r="DU1" s="539" t="s">
        <v>803</v>
      </c>
      <c r="DV1" s="541" t="s">
        <v>814</v>
      </c>
      <c r="DW1" s="542" t="s">
        <v>813</v>
      </c>
      <c r="DX1" s="539"/>
      <c r="DY1" s="539">
        <v>2014.0</v>
      </c>
      <c r="DZ1" s="539" t="s">
        <v>797</v>
      </c>
      <c r="EA1" s="539" t="s">
        <v>798</v>
      </c>
      <c r="EB1" s="539" t="s">
        <v>808</v>
      </c>
      <c r="EC1" s="539" t="s">
        <v>806</v>
      </c>
      <c r="ED1" s="539" t="s">
        <v>240</v>
      </c>
      <c r="EE1" s="539" t="s">
        <v>809</v>
      </c>
      <c r="EF1" s="539" t="s">
        <v>582</v>
      </c>
      <c r="EG1" s="539" t="s">
        <v>804</v>
      </c>
      <c r="EH1" s="539" t="s">
        <v>803</v>
      </c>
      <c r="EI1" s="541" t="s">
        <v>811</v>
      </c>
      <c r="EJ1" s="542" t="s">
        <v>813</v>
      </c>
      <c r="EK1" s="532"/>
      <c r="EL1" s="532">
        <v>2015.0</v>
      </c>
      <c r="EM1" s="539" t="s">
        <v>797</v>
      </c>
      <c r="EN1" s="539" t="s">
        <v>798</v>
      </c>
      <c r="EO1" s="539" t="s">
        <v>808</v>
      </c>
      <c r="EP1" s="539" t="s">
        <v>806</v>
      </c>
      <c r="EQ1" s="539" t="s">
        <v>240</v>
      </c>
      <c r="ER1" s="539" t="s">
        <v>809</v>
      </c>
      <c r="ES1" s="539" t="s">
        <v>582</v>
      </c>
      <c r="ET1" s="539" t="s">
        <v>804</v>
      </c>
      <c r="EU1" s="539" t="s">
        <v>803</v>
      </c>
      <c r="EV1" s="541" t="s">
        <v>811</v>
      </c>
      <c r="EW1" s="542" t="s">
        <v>813</v>
      </c>
      <c r="EX1" s="542"/>
    </row>
    <row r="2" ht="15.75" customHeight="1">
      <c r="A2" s="1" t="s">
        <v>48</v>
      </c>
      <c r="B2" s="1">
        <f>C2/C34*100</f>
        <v>46.83378897</v>
      </c>
      <c r="C2" s="1">
        <f t="shared" ref="C2:C34" si="1">SUM(D2:I2)</f>
        <v>9086</v>
      </c>
      <c r="D2" s="41">
        <f>('Wireline (RV) '!B3)</f>
        <v>8874.7</v>
      </c>
      <c r="E2" s="92">
        <f>('Wireless (RV)'!B7)</f>
        <v>211.3</v>
      </c>
      <c r="F2" s="1"/>
      <c r="G2" s="1"/>
      <c r="H2" s="1"/>
      <c r="I2" s="1"/>
      <c r="J2" s="1"/>
      <c r="K2" s="1" t="s">
        <v>48</v>
      </c>
      <c r="L2" s="1">
        <f>M2/M36*100</f>
        <v>41.34006124</v>
      </c>
      <c r="M2" s="1">
        <f t="shared" ref="M2:M5" si="2">SUM(N2:S2)</f>
        <v>9436.9</v>
      </c>
      <c r="N2" s="41">
        <f>('Wireline (RV) '!C3)</f>
        <v>9017.9</v>
      </c>
      <c r="O2" s="92">
        <f>('Wireless (RV)'!C7)</f>
        <v>419</v>
      </c>
      <c r="P2" s="1"/>
      <c r="Q2" s="1"/>
      <c r="R2" s="1"/>
      <c r="S2" s="1"/>
      <c r="T2" s="1"/>
      <c r="U2" s="1" t="s">
        <v>48</v>
      </c>
      <c r="V2" s="1">
        <f>W2/W35*100</f>
        <v>39.84514785</v>
      </c>
      <c r="W2" s="1">
        <f t="shared" ref="W2:W35" si="3">SUM(X2:AC2)</f>
        <v>9956.8</v>
      </c>
      <c r="X2" s="41">
        <f>('Wireline (RV) '!D3)</f>
        <v>9161</v>
      </c>
      <c r="Y2" s="92">
        <f>('Wireless (RV)'!D7)</f>
        <v>795.8</v>
      </c>
      <c r="Z2" s="1"/>
      <c r="AA2" s="1"/>
      <c r="AB2" s="1"/>
      <c r="AC2" s="1"/>
      <c r="AD2" s="1"/>
      <c r="AE2" s="1" t="s">
        <v>48</v>
      </c>
      <c r="AF2" s="1">
        <f>AG2/AG31*100</f>
        <v>34.65111237</v>
      </c>
      <c r="AG2" s="1">
        <f t="shared" ref="AG2:AG18" si="4">SUM(AH2:AN2)</f>
        <v>10998.2</v>
      </c>
      <c r="AH2" s="1">
        <f>('Wireline (RV) '!E3)</f>
        <v>9851</v>
      </c>
      <c r="AI2" s="92">
        <f>('Wireless (RV)'!E7)</f>
        <v>1071.6</v>
      </c>
      <c r="AJ2" s="41">
        <f>('ISPs (RV)'!B3)</f>
        <v>75.6</v>
      </c>
      <c r="AK2" s="1"/>
      <c r="AL2" s="1"/>
      <c r="AM2" s="1"/>
      <c r="AN2" s="1"/>
      <c r="AO2" s="1"/>
      <c r="AP2" s="1" t="s">
        <v>48</v>
      </c>
      <c r="AQ2" s="1">
        <f>AR2/AR27*100</f>
        <v>34.76981719</v>
      </c>
      <c r="AR2" s="1">
        <f t="shared" ref="AR2:AR6" si="5">SUM(AS2:AZ2)</f>
        <v>15147.8</v>
      </c>
      <c r="AS2" s="1">
        <f>('Wireline (RV) '!F3)</f>
        <v>12739.6</v>
      </c>
      <c r="AT2" s="92">
        <f>('Wireless (RV)'!F7)</f>
        <v>1478.3</v>
      </c>
      <c r="AU2" s="1">
        <f>('ISPs (RV)'!C3)</f>
        <v>316.4</v>
      </c>
      <c r="AV2" s="1">
        <f>('CableSatIPTV (RV)'!F3)</f>
        <v>305</v>
      </c>
      <c r="AW2" s="1"/>
      <c r="AX2" s="41">
        <f>('Newspaper (RV)'!F15)</f>
        <v>308.5</v>
      </c>
      <c r="AY2" s="1"/>
      <c r="AZ2" s="1"/>
      <c r="BA2" s="1"/>
      <c r="BB2" s="1" t="s">
        <v>48</v>
      </c>
      <c r="BC2" s="1">
        <f>BD2/BD29*100</f>
        <v>31.36191993</v>
      </c>
      <c r="BD2" s="1">
        <f t="shared" ref="BD2:BD29" si="6">SUM(BE2:BL2)</f>
        <v>16198.2</v>
      </c>
      <c r="BE2" s="41">
        <f>('Wireline (RV) '!G3)</f>
        <v>9776.5</v>
      </c>
      <c r="BF2" s="92">
        <f>('Wireless (RV)'!G7)</f>
        <v>3204.4</v>
      </c>
      <c r="BG2" s="1">
        <f>('ISPs (RV)'!D3)</f>
        <v>940.6</v>
      </c>
      <c r="BH2" s="1">
        <f>('CableSatIPTV (RV)'!G3)</f>
        <v>856.7</v>
      </c>
      <c r="BI2" s="1">
        <v>981.9</v>
      </c>
      <c r="BJ2" s="1">
        <v>438.1</v>
      </c>
      <c r="BK2" s="1"/>
      <c r="BL2" s="1"/>
      <c r="BM2" s="1"/>
      <c r="BN2" s="1" t="s">
        <v>179</v>
      </c>
      <c r="BO2" s="1">
        <f>BP2/BP18*100</f>
        <v>27.10580737</v>
      </c>
      <c r="BP2" s="1">
        <f t="shared" ref="BP2:BP18" si="7">SUM(BQ2:BX2)</f>
        <v>17461.9</v>
      </c>
      <c r="BQ2" s="1">
        <f>('Wireline (RV) '!H3)</f>
        <v>10219.23748</v>
      </c>
      <c r="BR2" s="1">
        <f>('Wireless (RV)'!H7)</f>
        <v>4553</v>
      </c>
      <c r="BS2" s="1">
        <f>('ISPs (RV)'!E3)</f>
        <v>1257.862521</v>
      </c>
      <c r="BT2" s="1">
        <f>('CableSatIPTV (RV)'!H3)</f>
        <v>1380.1</v>
      </c>
      <c r="BU2" s="1">
        <f>('Total TV Universe (RV)'!J3)</f>
        <v>51.7</v>
      </c>
      <c r="BV2" s="1"/>
      <c r="BW2" s="1"/>
      <c r="BX2" s="1"/>
      <c r="BY2" s="1"/>
      <c r="BZ2" s="1" t="s">
        <v>48</v>
      </c>
      <c r="CA2" s="1">
        <f>CB2/CB17*100</f>
        <v>25.61718661</v>
      </c>
      <c r="CB2" s="1">
        <f t="shared" ref="CB2:CB17" si="8">SUM(CC2:CJ2)</f>
        <v>17287.4</v>
      </c>
      <c r="CC2" s="1">
        <f>('Wireline (RV) '!I3)</f>
        <v>9015.787264</v>
      </c>
      <c r="CD2" s="92">
        <f>('Wireless (RV)'!I7)</f>
        <v>4987</v>
      </c>
      <c r="CE2" s="1">
        <f>('ISPs (RV)'!F3)</f>
        <v>1506.512736</v>
      </c>
      <c r="CF2" s="1">
        <f>('CableSatIPTV (RV)'!I3)</f>
        <v>1718.9</v>
      </c>
      <c r="CG2" s="1">
        <f>('Total TV Universe (RV)'!K3)</f>
        <v>59.2</v>
      </c>
      <c r="CH2" s="1"/>
      <c r="CI2" s="1"/>
      <c r="CJ2" s="1"/>
      <c r="CK2" s="1"/>
      <c r="CL2" s="25" t="s">
        <v>179</v>
      </c>
      <c r="CM2" s="1">
        <f>CN2/CN20*100</f>
        <v>28.21732606</v>
      </c>
      <c r="CN2" s="1">
        <f t="shared" ref="CN2:CN17" si="9">SUM(CO2:CV2)</f>
        <v>19599.9</v>
      </c>
      <c r="CO2" s="1">
        <f>('Wireline (RV) '!J3)</f>
        <v>8794.696139</v>
      </c>
      <c r="CP2" s="1">
        <f>('Wireless (RV)'!J7)</f>
        <v>5319</v>
      </c>
      <c r="CQ2" s="1">
        <f>('ISPs (RV)'!G3)</f>
        <v>1610.403861</v>
      </c>
      <c r="CR2" s="1">
        <f>('CableSatIPTV (RV)'!J3)</f>
        <v>1874.2</v>
      </c>
      <c r="CS2" s="1">
        <f>('Total TV Universe (RV)'!L3)</f>
        <v>1820.9</v>
      </c>
      <c r="CT2" s="1">
        <f>('Radio (RV)'!J3)</f>
        <v>160.5</v>
      </c>
      <c r="CU2" s="1"/>
      <c r="CV2" s="1">
        <v>20.2</v>
      </c>
      <c r="CW2" s="1"/>
      <c r="CX2" s="1"/>
      <c r="CY2" s="25" t="s">
        <v>179</v>
      </c>
      <c r="CZ2" s="1">
        <f>DA2/DA20*100</f>
        <v>27.59210192</v>
      </c>
      <c r="DA2" s="1">
        <f t="shared" ref="DA2:DA18" si="10">SUM(DB2:DI2)</f>
        <v>19694.3652</v>
      </c>
      <c r="DB2" s="1">
        <f>('Wireline (RV) '!K3)</f>
        <v>8357.2</v>
      </c>
      <c r="DC2" s="1">
        <f>('Wireless (RV)'!K7)</f>
        <v>5680</v>
      </c>
      <c r="DD2" s="1">
        <f>('ISPs (RV)'!H3)</f>
        <v>1697.365195</v>
      </c>
      <c r="DE2" s="1">
        <f>('CableSatIPTV (RV)'!K3)</f>
        <v>1937.5</v>
      </c>
      <c r="DF2" s="1">
        <f>('Total TV Universe (RV)'!M3)</f>
        <v>1865.1</v>
      </c>
      <c r="DG2" s="1">
        <f>('Radio (RV)'!K3)</f>
        <v>157.2</v>
      </c>
      <c r="DH2" s="1"/>
      <c r="DI2" s="1"/>
      <c r="DJ2" s="1"/>
      <c r="DK2" s="1"/>
      <c r="DL2" s="25" t="s">
        <v>179</v>
      </c>
      <c r="DM2" s="1">
        <f>DN2/DN19*100</f>
        <v>28.23733441</v>
      </c>
      <c r="DN2" s="1">
        <f t="shared" ref="DN2:DN17" si="11">SUM(DO2:DV2)</f>
        <v>20437.259</v>
      </c>
      <c r="DO2" s="1">
        <f>('Wireline (RV) '!L3)</f>
        <v>7996.284762</v>
      </c>
      <c r="DP2" s="1">
        <f>('Wireless (RV)'!L7)</f>
        <v>5946</v>
      </c>
      <c r="DQ2" s="1">
        <f>('ISPs (RV)'!I3)</f>
        <v>1821.515238</v>
      </c>
      <c r="DR2" s="1">
        <f>('CableSatIPTV (RV)'!L3)</f>
        <v>2103.259</v>
      </c>
      <c r="DS2" s="1">
        <f>('Total TV Universe (RV)'!N3)</f>
        <v>2147.5</v>
      </c>
      <c r="DT2" s="1">
        <f>('Radio (RV)'!L3)</f>
        <v>422.7</v>
      </c>
      <c r="DU2" s="1"/>
      <c r="DV2" s="1"/>
      <c r="DW2" s="1"/>
      <c r="DX2" s="1"/>
      <c r="DY2" s="25" t="s">
        <v>48</v>
      </c>
      <c r="DZ2" s="1">
        <f>EA2/EA19*100</f>
        <v>28.89945285</v>
      </c>
      <c r="EA2" s="1">
        <f t="shared" ref="EA2:EA16" si="12">SUM(EB2:EI2)</f>
        <v>21261.4</v>
      </c>
      <c r="EB2" s="1">
        <f>('Wireline (RV) '!M3)</f>
        <v>7681.6</v>
      </c>
      <c r="EC2" s="1">
        <f>('Wireless (RV)'!M7)</f>
        <v>6340</v>
      </c>
      <c r="ED2" s="1">
        <f>('ISPs (RV)'!J3)</f>
        <v>1967.4</v>
      </c>
      <c r="EE2" s="1">
        <f>('CableSatIPTV (RV)'!M3)</f>
        <v>2385.7</v>
      </c>
      <c r="EF2" s="1">
        <f>('Total TV Universe (RV)'!O3)</f>
        <v>2472.6</v>
      </c>
      <c r="EG2" s="1">
        <f>('Radio (RV)'!M3)</f>
        <v>414.1</v>
      </c>
      <c r="EH2" s="1"/>
      <c r="EI2" s="1"/>
      <c r="EJ2" s="1"/>
      <c r="EK2" s="25"/>
      <c r="EL2" s="25" t="s">
        <v>48</v>
      </c>
      <c r="EM2" s="1">
        <f>EN2/EN20*100</f>
        <v>27.49884673</v>
      </c>
      <c r="EN2" s="1">
        <f t="shared" ref="EN2:EN15" si="13">SUM(EO2:EV2)</f>
        <v>20982.995</v>
      </c>
      <c r="EO2" s="1">
        <f>('Wireline (RV) '!N3)</f>
        <v>7006.1</v>
      </c>
      <c r="EP2" s="1">
        <f>('Wireless (RV)'!N7)</f>
        <v>6876</v>
      </c>
      <c r="EQ2" s="1">
        <f>('ISPs (RV)'!K3)</f>
        <v>2112.216</v>
      </c>
      <c r="ER2" s="1">
        <f>('CableSatIPTV (RV)'!N3)</f>
        <v>2361.679</v>
      </c>
      <c r="ES2" s="1">
        <f>('Total TV Universe (RV)'!P3)</f>
        <v>2216.2</v>
      </c>
      <c r="ET2" s="1">
        <f>('Radio (RV)'!N3)</f>
        <v>410.8</v>
      </c>
      <c r="EU2" s="1"/>
      <c r="EV2" s="1"/>
      <c r="EW2" s="1"/>
      <c r="EX2" s="1"/>
    </row>
    <row r="3" ht="15.75" customHeight="1">
      <c r="A3" s="1" t="s">
        <v>815</v>
      </c>
      <c r="B3" s="1">
        <f>C3/C34*100</f>
        <v>7.640515671</v>
      </c>
      <c r="C3" s="1">
        <f t="shared" si="1"/>
        <v>1482.3</v>
      </c>
      <c r="D3" s="41">
        <v>1482.3</v>
      </c>
      <c r="E3" s="1"/>
      <c r="F3" s="1"/>
      <c r="G3" s="1"/>
      <c r="H3" s="1"/>
      <c r="I3" s="1"/>
      <c r="J3" s="1"/>
      <c r="K3" s="1" t="s">
        <v>815</v>
      </c>
      <c r="L3" s="1">
        <f>M3/M36*100</f>
        <v>8.375864648</v>
      </c>
      <c r="M3" s="1">
        <f t="shared" si="2"/>
        <v>1912</v>
      </c>
      <c r="N3" s="41">
        <v>1912.0</v>
      </c>
      <c r="O3" s="1"/>
      <c r="P3" s="1"/>
      <c r="Q3" s="1"/>
      <c r="R3" s="1"/>
      <c r="S3" s="1"/>
      <c r="T3" s="1"/>
      <c r="U3" s="1" t="s">
        <v>815</v>
      </c>
      <c r="V3" s="1">
        <f>W3/W35*100</f>
        <v>7.913164406</v>
      </c>
      <c r="W3" s="1">
        <f t="shared" si="3"/>
        <v>1977.4</v>
      </c>
      <c r="X3" s="41">
        <v>1977.4</v>
      </c>
      <c r="Y3" s="1"/>
      <c r="Z3" s="1"/>
      <c r="AA3" s="1"/>
      <c r="AB3" s="1"/>
      <c r="AC3" s="1"/>
      <c r="AD3" s="1"/>
      <c r="AE3" s="1" t="s">
        <v>815</v>
      </c>
      <c r="AF3" s="1">
        <f>AG3/AG31*100</f>
        <v>7.736654319</v>
      </c>
      <c r="AG3" s="1">
        <f t="shared" si="4"/>
        <v>2455.6</v>
      </c>
      <c r="AH3" s="41">
        <v>2449.1</v>
      </c>
      <c r="AI3" s="1"/>
      <c r="AJ3" s="41">
        <v>6.5</v>
      </c>
      <c r="AK3" s="1"/>
      <c r="AL3" s="1"/>
      <c r="AM3" s="1"/>
      <c r="AN3" s="1"/>
      <c r="AO3" s="1"/>
      <c r="AP3" s="1" t="s">
        <v>10</v>
      </c>
      <c r="AQ3" s="1">
        <f>AR3/AR27*100</f>
        <v>14.26733603</v>
      </c>
      <c r="AR3" s="1">
        <f t="shared" si="5"/>
        <v>6215.7</v>
      </c>
      <c r="AS3" s="1">
        <f>('Wireline (RV) '!F10)</f>
        <v>4428.493542</v>
      </c>
      <c r="AT3" s="1">
        <f>('Wireless (RV)'!F5)</f>
        <v>1617.2</v>
      </c>
      <c r="AU3" s="41">
        <f>('ISPs (RV)'!C13)</f>
        <v>170.0064577</v>
      </c>
      <c r="AV3" s="1"/>
      <c r="AW3" s="1"/>
      <c r="AX3" s="1"/>
      <c r="AY3" s="1"/>
      <c r="AZ3" s="1"/>
      <c r="BA3" s="1"/>
      <c r="BB3" s="1" t="s">
        <v>10</v>
      </c>
      <c r="BC3" s="1">
        <f>BD3/BD29*100</f>
        <v>14.35198162</v>
      </c>
      <c r="BD3" s="1">
        <f t="shared" si="6"/>
        <v>7412.692503</v>
      </c>
      <c r="BE3" s="2">
        <f>('Wireline (RV) '!G10)</f>
        <v>4201.7</v>
      </c>
      <c r="BF3" s="92">
        <f>('Wireless (RV)'!G5)</f>
        <v>2833</v>
      </c>
      <c r="BG3" s="41">
        <f>('ISPs (RV)'!D13)</f>
        <v>377.9925032</v>
      </c>
      <c r="BH3" s="1"/>
      <c r="BI3" s="1"/>
      <c r="BJ3" s="1"/>
      <c r="BK3" s="1"/>
      <c r="BL3" s="1"/>
      <c r="BM3" s="1"/>
      <c r="BN3" s="1" t="s">
        <v>7</v>
      </c>
      <c r="BO3" s="1">
        <f>BP3/BP18*100</f>
        <v>15.78345648</v>
      </c>
      <c r="BP3" s="1">
        <f t="shared" si="7"/>
        <v>10167.9</v>
      </c>
      <c r="BQ3" s="1">
        <f>('Wireline (RV) '!H15)</f>
        <v>514.2</v>
      </c>
      <c r="BR3" s="1">
        <f>('Wireless (RV)'!H3)</f>
        <v>6335</v>
      </c>
      <c r="BS3" s="1">
        <v>695.0</v>
      </c>
      <c r="BT3" s="1">
        <f>('CableSatIPTV (RV)'!H22)</f>
        <v>1600.2</v>
      </c>
      <c r="BU3" s="1">
        <f>('Total TV Universe (RV)'!J26)</f>
        <v>483</v>
      </c>
      <c r="BV3" s="1">
        <f>('Radio (RV)'!H13)</f>
        <v>241.3</v>
      </c>
      <c r="BW3" s="1">
        <f>('Magazines (RV)'!H3)</f>
        <v>299.2</v>
      </c>
      <c r="BX3" s="1"/>
      <c r="BY3" s="1"/>
      <c r="BZ3" s="1" t="s">
        <v>7</v>
      </c>
      <c r="CA3" s="1">
        <f>CB3/CB17*100</f>
        <v>15.8224959</v>
      </c>
      <c r="CB3" s="1">
        <f t="shared" si="8"/>
        <v>10677.59</v>
      </c>
      <c r="CC3" s="1"/>
      <c r="CD3" s="92">
        <f>('Wireless (RV)'!I3)</f>
        <v>6968</v>
      </c>
      <c r="CE3" s="1">
        <v>848.0</v>
      </c>
      <c r="CF3" s="1">
        <f>('CableSatIPTV (RV)'!I22)</f>
        <v>1765.8</v>
      </c>
      <c r="CG3" s="1">
        <f>('Total TV Universe (RV)'!K26)</f>
        <v>606.2</v>
      </c>
      <c r="CH3" s="1">
        <f>('Radio (RV)'!I13)</f>
        <v>204.4</v>
      </c>
      <c r="CI3" s="1">
        <f>('Magazines (RV)'!I3)</f>
        <v>285.19</v>
      </c>
      <c r="CJ3" s="1"/>
      <c r="CK3" s="1"/>
      <c r="CL3" s="1" t="s">
        <v>7</v>
      </c>
      <c r="CM3" s="1">
        <f>CN3/CN20*100</f>
        <v>16.6808006</v>
      </c>
      <c r="CN3" s="1">
        <f t="shared" si="9"/>
        <v>11586.57</v>
      </c>
      <c r="CO3" s="1">
        <f>('Wireline (RV) '!J15)</f>
        <v>478</v>
      </c>
      <c r="CP3" s="1">
        <f>('Wireless (RV)'!J3)</f>
        <v>7138</v>
      </c>
      <c r="CQ3" s="1">
        <f>('ISPs (RV)'!G10)</f>
        <v>926</v>
      </c>
      <c r="CR3" s="1">
        <f>('CableSatIPTV (RV)'!J22)</f>
        <v>1830.6</v>
      </c>
      <c r="CS3" s="1">
        <f>('Total TV Universe (RV)'!L26)</f>
        <v>719.3</v>
      </c>
      <c r="CT3" s="1">
        <f>('Radio (RV)'!J13)</f>
        <v>220.8</v>
      </c>
      <c r="CU3" s="1">
        <f>('Magazines (RV)'!J3)</f>
        <v>273.87</v>
      </c>
      <c r="CV3" s="1"/>
      <c r="CW3" s="1"/>
      <c r="CX3" s="1"/>
      <c r="CY3" s="1" t="s">
        <v>7</v>
      </c>
      <c r="CZ3" s="1">
        <f>DA3/DA20*100</f>
        <v>16.51628615</v>
      </c>
      <c r="DA3" s="1">
        <f t="shared" si="10"/>
        <v>11788.8</v>
      </c>
      <c r="DB3" s="1">
        <f>('Wireline (RV) '!K15)</f>
        <v>477</v>
      </c>
      <c r="DC3" s="1">
        <f>('Wireless (RV)'!K3)</f>
        <v>7280</v>
      </c>
      <c r="DD3" s="1">
        <f>('ISPs (RV)'!H10)</f>
        <v>998</v>
      </c>
      <c r="DE3" s="1">
        <f>('CableSatIPTV (RV)'!K22)</f>
        <v>1838.5</v>
      </c>
      <c r="DF3" s="41">
        <f>('Total TV Universe (RV)'!M26)</f>
        <v>743.4</v>
      </c>
      <c r="DG3" s="1">
        <f>('Radio (RV)'!K13)</f>
        <v>225.1</v>
      </c>
      <c r="DH3" s="61">
        <f>('Magazines (RV)'!K3)</f>
        <v>226.8</v>
      </c>
      <c r="DI3" s="1"/>
      <c r="DJ3" s="1"/>
      <c r="DK3" s="1"/>
      <c r="DL3" s="1" t="s">
        <v>7</v>
      </c>
      <c r="DM3" s="1">
        <f>DN3/DN19*100</f>
        <v>16.44860187</v>
      </c>
      <c r="DN3" s="1">
        <f t="shared" si="11"/>
        <v>11904.96</v>
      </c>
      <c r="DO3" s="1">
        <f>('Wireline (RV) '!L15)</f>
        <v>498</v>
      </c>
      <c r="DP3" s="1">
        <f>('Wireless (RV)'!L3)</f>
        <v>7270</v>
      </c>
      <c r="DQ3" s="1">
        <f>('ISPs (RV)'!I10)</f>
        <v>1159</v>
      </c>
      <c r="DR3" s="1">
        <f>('CableSatIPTV (RV)'!L22)</f>
        <v>1771.6</v>
      </c>
      <c r="DS3" s="49">
        <f>('Total TV Universe (RV)'!N26)</f>
        <v>743.3</v>
      </c>
      <c r="DT3" s="1">
        <f>('Radio (RV)'!L13)</f>
        <v>224.5</v>
      </c>
      <c r="DU3" s="1">
        <f>('Magazines (RV)'!L3)</f>
        <v>238.56</v>
      </c>
      <c r="DV3" s="1"/>
      <c r="DW3" s="1"/>
      <c r="DX3" s="1"/>
      <c r="DY3" s="1" t="s">
        <v>7</v>
      </c>
      <c r="DZ3" s="1">
        <f>EA3/EA19*100</f>
        <v>16.22435677</v>
      </c>
      <c r="EA3" s="1">
        <f t="shared" si="12"/>
        <v>11936.3</v>
      </c>
      <c r="EB3" s="1">
        <f>('Wireline (RV) '!M15)</f>
        <v>478</v>
      </c>
      <c r="EC3" s="1">
        <f>('Wireless (RV)'!M3)</f>
        <v>7305</v>
      </c>
      <c r="ED3" s="1">
        <f>('ISPs (RV)'!J10)</f>
        <v>1245</v>
      </c>
      <c r="EE3" s="1">
        <f>('CableSatIPTV (RV)'!M22)</f>
        <v>1734</v>
      </c>
      <c r="EF3" s="1">
        <f>('Total TV Universe (RV)'!O26)</f>
        <v>744.9</v>
      </c>
      <c r="EG3" s="1">
        <f>('Radio (RV)'!M13)</f>
        <v>228.5</v>
      </c>
      <c r="EH3" s="1">
        <f>('Magazines (RV)'!M3)</f>
        <v>200.9</v>
      </c>
      <c r="EI3" s="1"/>
      <c r="EJ3" s="1"/>
      <c r="EK3" s="1"/>
      <c r="EL3" s="1" t="s">
        <v>7</v>
      </c>
      <c r="EM3" s="1">
        <f>EN3/EN20*100</f>
        <v>16.16186357</v>
      </c>
      <c r="EN3" s="1">
        <f t="shared" si="13"/>
        <v>12332.31</v>
      </c>
      <c r="EO3" s="1">
        <f>('Wireline (RV) '!N15)</f>
        <v>445</v>
      </c>
      <c r="EP3" s="1">
        <f>('Wireless (RV)'!N3)</f>
        <v>7651</v>
      </c>
      <c r="EQ3" s="382">
        <f>('ISPs (RV)'!K10)</f>
        <v>1343</v>
      </c>
      <c r="ER3" s="1">
        <f>('CableSatIPTV (RV)'!N22)</f>
        <v>1669</v>
      </c>
      <c r="ES3" s="1">
        <f>('Total TV Universe (RV)'!P26)</f>
        <v>803.8</v>
      </c>
      <c r="ET3" s="1">
        <f>('Radio (RV)'!N13)</f>
        <v>233.4</v>
      </c>
      <c r="EU3" s="25">
        <f>('Magazines (RV)'!N3)</f>
        <v>187.11</v>
      </c>
      <c r="EV3" s="1"/>
      <c r="EW3" s="1"/>
      <c r="EX3" s="1"/>
    </row>
    <row r="4" ht="15.75" customHeight="1">
      <c r="A4" s="1" t="s">
        <v>376</v>
      </c>
      <c r="B4" s="1">
        <f>C4/C34*100</f>
        <v>5.47459468</v>
      </c>
      <c r="C4" s="1">
        <f t="shared" si="1"/>
        <v>1062.1</v>
      </c>
      <c r="D4" s="1"/>
      <c r="E4" s="1"/>
      <c r="F4" s="1"/>
      <c r="G4" s="1">
        <f>('Total TV Universe (RV)'!B25)</f>
        <v>810.91</v>
      </c>
      <c r="H4" s="1"/>
      <c r="I4" s="1">
        <f>('Radio (RV)'!B12)</f>
        <v>251.19</v>
      </c>
      <c r="J4" s="1"/>
      <c r="K4" s="1" t="s">
        <v>376</v>
      </c>
      <c r="L4" s="1">
        <f>M4/M36*100</f>
        <v>5.5120987</v>
      </c>
      <c r="M4" s="1">
        <f t="shared" si="2"/>
        <v>1258.274</v>
      </c>
      <c r="N4" s="1"/>
      <c r="O4" s="1"/>
      <c r="P4" s="1"/>
      <c r="Q4" s="41">
        <f>('Total TV Universe (RV)'!C25)</f>
        <v>982.304</v>
      </c>
      <c r="R4" s="1"/>
      <c r="S4" s="1">
        <f>('Radio (RV)'!C12)</f>
        <v>275.97</v>
      </c>
      <c r="T4" s="1"/>
      <c r="U4" s="1" t="s">
        <v>376</v>
      </c>
      <c r="V4" s="1">
        <f>W4/W35*100</f>
        <v>5.315994537</v>
      </c>
      <c r="W4" s="1">
        <f t="shared" si="3"/>
        <v>1328.4</v>
      </c>
      <c r="X4" s="1"/>
      <c r="Y4" s="1"/>
      <c r="Z4" s="1"/>
      <c r="AA4" s="41">
        <f>('Total TV Universe (RV)'!E25)</f>
        <v>1058.22</v>
      </c>
      <c r="AB4" s="116"/>
      <c r="AC4" s="1">
        <f>('Radio (RV)'!D12)</f>
        <v>270.18</v>
      </c>
      <c r="AD4" s="1"/>
      <c r="AE4" s="1" t="s">
        <v>7</v>
      </c>
      <c r="AF4" s="1">
        <f>AG4/AG31*100</f>
        <v>7.911198483</v>
      </c>
      <c r="AG4" s="1">
        <f t="shared" si="4"/>
        <v>2511</v>
      </c>
      <c r="AH4" s="1"/>
      <c r="AI4" s="1">
        <f>('Wireless (RV)'!E3)</f>
        <v>1102</v>
      </c>
      <c r="AJ4" s="1"/>
      <c r="AK4" s="1">
        <f>('CableSatIPTV (RV)'!E22)</f>
        <v>953.3</v>
      </c>
      <c r="AL4" s="1">
        <f>('Total TV Universe (RV)'!F26)</f>
        <v>169.4</v>
      </c>
      <c r="AM4" s="1">
        <f>('Magazines (RV)'!E3)</f>
        <v>208.4</v>
      </c>
      <c r="AN4" s="1">
        <f>('Radio (RV)'!E13)</f>
        <v>77.9</v>
      </c>
      <c r="AO4" s="1"/>
      <c r="AP4" s="1" t="s">
        <v>7</v>
      </c>
      <c r="AQ4" s="1">
        <f>AR4/AR27*100</f>
        <v>7.634403146</v>
      </c>
      <c r="AR4" s="1">
        <f t="shared" si="5"/>
        <v>3326</v>
      </c>
      <c r="AS4" s="1"/>
      <c r="AT4" s="92">
        <f>('Wireless (RV)'!F3)</f>
        <v>1639.1</v>
      </c>
      <c r="AU4" s="1">
        <f>('ISPs (RV)'!C10)</f>
        <v>111.5</v>
      </c>
      <c r="AV4" s="1">
        <f>('CableSatIPTV (RV)'!F22)</f>
        <v>980.3</v>
      </c>
      <c r="AW4" s="1">
        <f>('Total TV Universe (RV)'!H26)</f>
        <v>151.3</v>
      </c>
      <c r="AX4" s="1">
        <f>('Magazines (RV)'!F3)</f>
        <v>302.7</v>
      </c>
      <c r="AY4" s="1">
        <f>('Radio (RV)'!F13)</f>
        <v>141.1</v>
      </c>
      <c r="AZ4" s="1"/>
      <c r="BA4" s="1"/>
      <c r="BB4" s="1" t="s">
        <v>7</v>
      </c>
      <c r="BC4" s="1">
        <f>BD4/BD29*100</f>
        <v>9.844090435</v>
      </c>
      <c r="BD4" s="1">
        <f t="shared" si="6"/>
        <v>5084.4</v>
      </c>
      <c r="BE4" s="1"/>
      <c r="BF4" s="1">
        <f>('Wireless (RV)'!G3)</f>
        <v>2783.5</v>
      </c>
      <c r="BG4" s="1">
        <v>378.9</v>
      </c>
      <c r="BH4" s="1">
        <f>('CableSatIPTV (RV)'!G22)</f>
        <v>1253.1</v>
      </c>
      <c r="BI4" s="1">
        <f>('Total TV Universe (RV)'!I26)</f>
        <v>185.6</v>
      </c>
      <c r="BJ4" s="1">
        <f>('Magazines (RV)'!G3)</f>
        <v>278.6</v>
      </c>
      <c r="BK4" s="1">
        <f>('Radio (RV)'!G13)</f>
        <v>204.7</v>
      </c>
      <c r="BL4" s="1"/>
      <c r="BM4" s="1"/>
      <c r="BN4" s="1" t="s">
        <v>10</v>
      </c>
      <c r="BO4" s="1">
        <f>BP4/BP18*100</f>
        <v>14.80266533</v>
      </c>
      <c r="BP4" s="1">
        <f t="shared" si="7"/>
        <v>9536.062073</v>
      </c>
      <c r="BQ4" s="2">
        <f>('Wireline (RV) '!H10)</f>
        <v>4336.9</v>
      </c>
      <c r="BR4" s="1">
        <f>('Wireless (RV)'!H5)</f>
        <v>4660</v>
      </c>
      <c r="BS4" s="1">
        <f>('ISPs (RV)'!E13)</f>
        <v>505.6199134</v>
      </c>
      <c r="BT4" s="1">
        <f>('CableSatIPTV (RV)'!H35)</f>
        <v>33.54216</v>
      </c>
      <c r="BU4" s="1"/>
      <c r="BV4" s="1"/>
      <c r="BW4" s="1"/>
      <c r="BX4" s="1"/>
      <c r="BY4" s="1"/>
      <c r="BZ4" s="1" t="s">
        <v>10</v>
      </c>
      <c r="CA4" s="1">
        <f>CB4/CB17*100</f>
        <v>14.36950215</v>
      </c>
      <c r="CB4" s="1">
        <f t="shared" si="8"/>
        <v>9697.057495</v>
      </c>
      <c r="CC4" s="2">
        <f>('Wireline (RV) '!I10)</f>
        <v>3864.4952</v>
      </c>
      <c r="CD4" s="92">
        <f>('Wireless (RV)'!I5)</f>
        <v>5045</v>
      </c>
      <c r="CE4" s="1">
        <f>('ISPs (RV)'!F13)</f>
        <v>572.2210951</v>
      </c>
      <c r="CF4" s="21">
        <f>('CableSatIPTV (RV)'!I35)</f>
        <v>215.3412</v>
      </c>
      <c r="CG4" s="1"/>
      <c r="CH4" s="1"/>
      <c r="CI4" s="1"/>
      <c r="CJ4" s="1"/>
      <c r="CK4" s="1"/>
      <c r="CL4" s="1" t="s">
        <v>10</v>
      </c>
      <c r="CM4" s="1">
        <f>CN4/CN20*100</f>
        <v>14.96555167</v>
      </c>
      <c r="CN4" s="1">
        <f t="shared" si="9"/>
        <v>10395.14926</v>
      </c>
      <c r="CO4" s="1">
        <v>3888.3</v>
      </c>
      <c r="CP4" s="1">
        <f>('Wireless (RV)'!J5)</f>
        <v>5500</v>
      </c>
      <c r="CQ4" s="1">
        <f>('ISPs (RV)'!G13)</f>
        <v>643.9729834</v>
      </c>
      <c r="CR4" s="21">
        <f>('CableSatIPTV (RV)'!J35)</f>
        <v>362.87628</v>
      </c>
      <c r="CS4" s="1"/>
      <c r="CT4" s="1"/>
      <c r="CU4" s="1"/>
      <c r="CV4" s="1"/>
      <c r="CW4" s="1"/>
      <c r="CX4" s="1"/>
      <c r="CY4" s="1" t="s">
        <v>10</v>
      </c>
      <c r="CZ4" s="1">
        <f>DA4/DA20*100</f>
        <v>15.21497439</v>
      </c>
      <c r="DA4" s="1">
        <f t="shared" si="10"/>
        <v>10859.96504</v>
      </c>
      <c r="DB4" s="1">
        <f>('Wireline (RV) '!K10)</f>
        <v>3758.07326</v>
      </c>
      <c r="DC4" s="1">
        <f>('Wireless (RV)'!K5)</f>
        <v>5886</v>
      </c>
      <c r="DD4" s="1">
        <f>('ISPs (RV)'!H13)</f>
        <v>722.3620184</v>
      </c>
      <c r="DE4" s="2">
        <f>('CableSatIPTV (RV)'!K35)</f>
        <v>493.52976</v>
      </c>
      <c r="DF4" s="1"/>
      <c r="DG4" s="1"/>
      <c r="DH4" s="1"/>
      <c r="DI4" s="1"/>
      <c r="DJ4" s="1"/>
      <c r="DK4" s="1"/>
      <c r="DL4" s="1" t="s">
        <v>10</v>
      </c>
      <c r="DM4" s="1">
        <f>DN4/DN19*100</f>
        <v>15.68590481</v>
      </c>
      <c r="DN4" s="1">
        <f t="shared" si="11"/>
        <v>11352.94481</v>
      </c>
      <c r="DO4" s="1">
        <f>('Wireline (RV) '!L10)</f>
        <v>3819.47668</v>
      </c>
      <c r="DP4" s="1">
        <f>('Wireless (RV)'!L5)</f>
        <v>6177</v>
      </c>
      <c r="DQ4" s="1">
        <f>('ISPs (RV)'!I13)</f>
        <v>795.2917333</v>
      </c>
      <c r="DR4" s="2">
        <f>('CableSatIPTV (RV)'!L35)</f>
        <v>561.1764</v>
      </c>
      <c r="DS4" s="1"/>
      <c r="DT4" s="1"/>
      <c r="DU4" s="1"/>
      <c r="DV4" s="1"/>
      <c r="DW4" s="1"/>
      <c r="DX4" s="1"/>
      <c r="DY4" s="1" t="s">
        <v>10</v>
      </c>
      <c r="DZ4" s="1">
        <f>EA4/EA19*100</f>
        <v>16.27834656</v>
      </c>
      <c r="EA4" s="1">
        <f t="shared" si="12"/>
        <v>11976.02042</v>
      </c>
      <c r="EB4" s="1">
        <f>('Wireline (RV) '!M10)</f>
        <v>3757.09942</v>
      </c>
      <c r="EC4" s="1">
        <f>('Wireless (RV)'!M5)</f>
        <v>6641</v>
      </c>
      <c r="ED4" s="1">
        <f>('ISPs (RV)'!J13)</f>
        <v>880.221</v>
      </c>
      <c r="EE4" s="1">
        <f>('CableSatIPTV (RV)'!M35)</f>
        <v>697.7</v>
      </c>
      <c r="EF4" s="1"/>
      <c r="EG4" s="1"/>
      <c r="EH4" s="1"/>
      <c r="EI4" s="1"/>
      <c r="EJ4" s="1"/>
      <c r="EK4" s="1"/>
      <c r="EL4" s="1" t="s">
        <v>10</v>
      </c>
      <c r="EM4" s="1">
        <f>EN4/EN20*100</f>
        <v>16.45299784</v>
      </c>
      <c r="EN4" s="1">
        <f t="shared" si="13"/>
        <v>12554.46</v>
      </c>
      <c r="EO4" s="1">
        <f>('Wireline (RV) '!N10)</f>
        <v>3839.3</v>
      </c>
      <c r="EP4" s="1">
        <f>('Wireless (RV)'!N5)</f>
        <v>6994</v>
      </c>
      <c r="EQ4" s="1">
        <f>('ISPs (RV)'!K13)</f>
        <v>972.86</v>
      </c>
      <c r="ER4" s="1">
        <f>('CableSatIPTV (RV)'!N35)</f>
        <v>748.3</v>
      </c>
      <c r="ES4" s="1"/>
      <c r="ET4" s="1"/>
      <c r="EU4" s="1"/>
      <c r="EV4" s="1"/>
      <c r="EW4" s="1"/>
      <c r="EX4" s="1"/>
    </row>
    <row r="5" ht="15.75" customHeight="1">
      <c r="A5" s="1" t="s">
        <v>816</v>
      </c>
      <c r="B5" s="1">
        <f>C5/C34*100</f>
        <v>5.00605061</v>
      </c>
      <c r="C5" s="1">
        <f t="shared" si="1"/>
        <v>971.2</v>
      </c>
      <c r="D5" s="41">
        <v>971.2</v>
      </c>
      <c r="E5" s="1"/>
      <c r="F5" s="1"/>
      <c r="G5" s="1"/>
      <c r="H5" s="1"/>
      <c r="I5" s="1"/>
      <c r="J5" s="1"/>
      <c r="K5" s="1" t="s">
        <v>816</v>
      </c>
      <c r="L5" s="1">
        <f>M5/M36*100</f>
        <v>4.693463067</v>
      </c>
      <c r="M5" s="1">
        <f t="shared" si="2"/>
        <v>1071.4</v>
      </c>
      <c r="N5" s="41">
        <v>1071.4</v>
      </c>
      <c r="O5" s="1"/>
      <c r="P5" s="1"/>
      <c r="Q5" s="1"/>
      <c r="R5" s="1"/>
      <c r="S5" s="1"/>
      <c r="T5" s="1"/>
      <c r="U5" s="1" t="s">
        <v>10</v>
      </c>
      <c r="V5" s="1">
        <f>W5/W35*100</f>
        <v>5.075086022</v>
      </c>
      <c r="W5" s="1">
        <f t="shared" si="3"/>
        <v>1268.2</v>
      </c>
      <c r="X5" s="41">
        <f>('Wireline (RV) '!D10)</f>
        <v>1268.2</v>
      </c>
      <c r="Y5" s="1"/>
      <c r="Z5" s="1"/>
      <c r="AA5" s="1"/>
      <c r="AB5" s="1"/>
      <c r="AC5" s="1"/>
      <c r="AD5" s="1"/>
      <c r="AE5" s="1" t="s">
        <v>10</v>
      </c>
      <c r="AF5" s="1">
        <f>AG5/AG31*100</f>
        <v>5.337144655</v>
      </c>
      <c r="AG5" s="1">
        <f t="shared" si="4"/>
        <v>1694</v>
      </c>
      <c r="AH5" s="1">
        <f>('Wireline (RV) '!E10)</f>
        <v>1677.2</v>
      </c>
      <c r="AI5" s="1"/>
      <c r="AJ5" s="1">
        <f>('ISPs (RV)'!B13)</f>
        <v>16.8</v>
      </c>
      <c r="AK5" s="1"/>
      <c r="AL5" s="1"/>
      <c r="AM5" s="1"/>
      <c r="AN5" s="1"/>
      <c r="AO5" s="1"/>
      <c r="AP5" s="1" t="s">
        <v>24</v>
      </c>
      <c r="AQ5" s="1">
        <f>AR5/AR27*100</f>
        <v>3.737093134</v>
      </c>
      <c r="AR5" s="1">
        <f t="shared" si="5"/>
        <v>1628.1</v>
      </c>
      <c r="AS5" s="41">
        <f>('Wireline (RV) '!F13)</f>
        <v>20.8</v>
      </c>
      <c r="AT5" s="1"/>
      <c r="AU5" s="1">
        <f>('ISPs (RV)'!C11)</f>
        <v>98.9</v>
      </c>
      <c r="AV5" s="1">
        <f>('CableSatIPTV (RV)'!F6)</f>
        <v>1190.4</v>
      </c>
      <c r="AW5" s="543">
        <f>('Total TV Universe (RV)'!H17)</f>
        <v>151.3</v>
      </c>
      <c r="AX5" s="1"/>
      <c r="AY5" s="1">
        <f>('Radio (RV)'!F16)</f>
        <v>166.7</v>
      </c>
      <c r="AZ5" s="1"/>
      <c r="BA5" s="1"/>
      <c r="BB5" s="1" t="s">
        <v>24</v>
      </c>
      <c r="BC5" s="1">
        <f>BD5/BD29*100</f>
        <v>5.087391241</v>
      </c>
      <c r="BD5" s="1">
        <f t="shared" si="6"/>
        <v>2627.6</v>
      </c>
      <c r="BE5" s="41">
        <f>('Wireline (RV) '!G13)</f>
        <v>43.8</v>
      </c>
      <c r="BF5" s="1"/>
      <c r="BG5" s="1">
        <v>432.5</v>
      </c>
      <c r="BH5" s="1">
        <f>('CableSatIPTV (RV)'!G6)</f>
        <v>1574.5</v>
      </c>
      <c r="BI5" s="1">
        <f>('Total TV Universe (RV)'!I17)</f>
        <v>348.9</v>
      </c>
      <c r="BJ5" s="1"/>
      <c r="BK5" s="1">
        <f>('Radio (RV)'!G16)</f>
        <v>227.9</v>
      </c>
      <c r="BL5" s="1"/>
      <c r="BM5" s="1"/>
      <c r="BN5" s="1" t="s">
        <v>24</v>
      </c>
      <c r="BO5" s="1">
        <f>BP5/BP18*100</f>
        <v>6.120044143</v>
      </c>
      <c r="BP5" s="1">
        <f t="shared" si="7"/>
        <v>3942.608953</v>
      </c>
      <c r="BQ5" s="1">
        <f>('Wireline (RV) '!H13)</f>
        <v>489.1379267</v>
      </c>
      <c r="BR5" s="1"/>
      <c r="BS5" s="1">
        <f>('ISPs (RV)'!E11)</f>
        <v>714.1025763</v>
      </c>
      <c r="BT5" s="1">
        <f>('CableSatIPTV (RV)'!H6)</f>
        <v>1977.6</v>
      </c>
      <c r="BU5" s="1">
        <f>('Total TV Universe (RV)'!J17)</f>
        <v>475.36845</v>
      </c>
      <c r="BV5" s="1">
        <f>('Radio (RV)'!H16)</f>
        <v>286.4</v>
      </c>
      <c r="BW5" s="1"/>
      <c r="BX5" s="1"/>
      <c r="BY5" s="1"/>
      <c r="BZ5" s="25" t="s">
        <v>24</v>
      </c>
      <c r="CA5" s="1">
        <f>CB5/CB17*100</f>
        <v>7.405018221</v>
      </c>
      <c r="CB5" s="1">
        <f t="shared" si="8"/>
        <v>4997.17295</v>
      </c>
      <c r="CC5" s="1"/>
      <c r="CD5" s="1"/>
      <c r="CE5" s="1">
        <v>927.5</v>
      </c>
      <c r="CF5" s="1">
        <f>('CableSatIPTV (RV)'!I6)</f>
        <v>2333.6</v>
      </c>
      <c r="CG5" s="1">
        <f>('Total TV Universe (RV)'!K17)</f>
        <v>1474.97295</v>
      </c>
      <c r="CH5" s="1">
        <f>('Radio (RV)'!I16)</f>
        <v>261.1</v>
      </c>
      <c r="CI5" s="1"/>
      <c r="CJ5" s="1"/>
      <c r="CK5" s="1"/>
      <c r="CL5" s="1" t="s">
        <v>24</v>
      </c>
      <c r="CM5" s="1">
        <f>CN5/CN20*100</f>
        <v>9.000570206</v>
      </c>
      <c r="CN5" s="1">
        <f t="shared" si="9"/>
        <v>6251.842418</v>
      </c>
      <c r="CO5" s="1">
        <f>('Wireline (RV) '!J13)</f>
        <v>560.2600741</v>
      </c>
      <c r="CP5" s="543">
        <f>('Wireline (RV) '!J13)</f>
        <v>560.2600741</v>
      </c>
      <c r="CQ5" s="1">
        <v>976.6</v>
      </c>
      <c r="CR5" s="1">
        <f>('CableSatIPTV (RV)'!J6)</f>
        <v>2369.7</v>
      </c>
      <c r="CS5" s="1">
        <f>('Total TV Universe (RV)'!L17)</f>
        <v>1589.32227</v>
      </c>
      <c r="CT5" s="1">
        <f>('Radio (RV)'!J16)</f>
        <v>195.7</v>
      </c>
      <c r="CU5" s="1"/>
      <c r="CV5" s="1"/>
      <c r="CW5" s="1"/>
      <c r="CX5" s="1"/>
      <c r="CY5" s="1" t="s">
        <v>24</v>
      </c>
      <c r="CZ5" s="1">
        <f>DA5/DA20*100</f>
        <v>7.683287695</v>
      </c>
      <c r="DA5" s="1">
        <f t="shared" si="10"/>
        <v>5484.086505</v>
      </c>
      <c r="DB5" s="1">
        <f>('Wireline (RV) '!K13)</f>
        <v>580.7248492</v>
      </c>
      <c r="DC5" s="1"/>
      <c r="DD5" s="543">
        <f>('ISPs (RV)'!H11)</f>
        <v>1016.988706</v>
      </c>
      <c r="DE5" s="1">
        <f>('CableSatIPTV (RV)'!K6)</f>
        <v>2179.5</v>
      </c>
      <c r="DF5" s="1">
        <f>('Total TV Universe (RV)'!M17)</f>
        <v>1515.47295</v>
      </c>
      <c r="DG5" s="1">
        <f>('Radio (RV)'!K16)</f>
        <v>191.4</v>
      </c>
      <c r="DH5" s="1"/>
      <c r="DI5" s="1"/>
      <c r="DJ5" s="1"/>
      <c r="DK5" s="1"/>
      <c r="DL5" s="1" t="s">
        <v>24</v>
      </c>
      <c r="DM5" s="1">
        <f>DN5/DN19*100</f>
        <v>7.636128637</v>
      </c>
      <c r="DN5" s="1">
        <f t="shared" si="11"/>
        <v>5526.78013</v>
      </c>
      <c r="DO5" s="1">
        <f>('Wireline (RV) '!L13)</f>
        <v>604.1</v>
      </c>
      <c r="DP5" s="1"/>
      <c r="DQ5" s="1">
        <f>('ISPs (RV)'!I11)</f>
        <v>1104.106382</v>
      </c>
      <c r="DR5" s="1">
        <f>('CableSatIPTV (RV)'!L6)</f>
        <v>2124.1</v>
      </c>
      <c r="DS5" s="1">
        <f>('Total TV Universe (RV)'!N17)</f>
        <v>1510.773748</v>
      </c>
      <c r="DT5" s="1">
        <f>('Radio (RV)'!L16)</f>
        <v>183.7</v>
      </c>
      <c r="DU5" s="1"/>
      <c r="DV5" s="1"/>
      <c r="DW5" s="1"/>
      <c r="DX5" s="1"/>
      <c r="DY5" s="1" t="s">
        <v>24</v>
      </c>
      <c r="DZ5" s="1">
        <f>EA5/EA19*100</f>
        <v>7.759784679</v>
      </c>
      <c r="EA5" s="1">
        <f t="shared" si="12"/>
        <v>5708.893066</v>
      </c>
      <c r="EB5" s="1">
        <f>('Wireline (RV) '!M13)</f>
        <v>718</v>
      </c>
      <c r="EC5" s="1"/>
      <c r="ED5" s="1">
        <f>('ISPs (RV)'!J11)</f>
        <v>1142.6</v>
      </c>
      <c r="EE5" s="1">
        <f>('CableSatIPTV (RV)'!M6)</f>
        <v>2130.1</v>
      </c>
      <c r="EF5" s="1">
        <f>('Total TV Universe (RV)'!O17)</f>
        <v>1545.593066</v>
      </c>
      <c r="EG5" s="1">
        <f>('Radio (RV)'!M16)</f>
        <v>172.6</v>
      </c>
      <c r="EH5" s="1"/>
      <c r="EI5" s="1"/>
      <c r="EJ5" s="1"/>
      <c r="EK5" s="1"/>
      <c r="EL5" s="1" t="s">
        <v>24</v>
      </c>
      <c r="EM5" s="1">
        <f>EN5/EN20*100</f>
        <v>7.235690977</v>
      </c>
      <c r="EN5" s="1">
        <f t="shared" si="13"/>
        <v>5521.194</v>
      </c>
      <c r="EO5" s="1">
        <f>('Wireline (RV) '!N13)</f>
        <v>561.167</v>
      </c>
      <c r="EP5" s="1"/>
      <c r="EQ5" s="1">
        <f>('ISPs (RV)'!K11)</f>
        <v>1211.4</v>
      </c>
      <c r="ER5" s="1">
        <f>('CableSatIPTV (RV)'!N6)</f>
        <v>2073.127</v>
      </c>
      <c r="ES5" s="1">
        <f>('Total TV Universe (RV)'!P17)</f>
        <v>1514</v>
      </c>
      <c r="ET5" s="1">
        <f>('Radio (RV)'!N16)</f>
        <v>161.5</v>
      </c>
      <c r="EU5" s="1"/>
      <c r="EV5" s="1"/>
      <c r="EW5" s="1"/>
      <c r="EX5" s="1"/>
    </row>
    <row r="6" ht="15.75" customHeight="1">
      <c r="A6" s="1" t="s">
        <v>817</v>
      </c>
      <c r="B6" s="1">
        <f>C6/C34*100</f>
        <v>2.827243369</v>
      </c>
      <c r="C6" s="1">
        <f t="shared" si="1"/>
        <v>548.5</v>
      </c>
      <c r="D6" s="1"/>
      <c r="E6" s="1"/>
      <c r="F6" s="1"/>
      <c r="G6" s="1"/>
      <c r="H6" s="1">
        <v>548.5</v>
      </c>
      <c r="I6" s="1"/>
      <c r="J6" s="1"/>
      <c r="K6" s="1" t="s">
        <v>817</v>
      </c>
      <c r="L6" s="1">
        <f>M6/M36*100</f>
        <v>3.298215739</v>
      </c>
      <c r="M6" s="1">
        <f t="shared" ref="M6:M7" si="14">SUM(Q6:S6)</f>
        <v>752.9</v>
      </c>
      <c r="N6" s="1"/>
      <c r="O6" s="1"/>
      <c r="P6" s="1"/>
      <c r="Q6" s="1"/>
      <c r="R6" s="1">
        <v>752.9</v>
      </c>
      <c r="S6" s="1"/>
      <c r="T6" s="1"/>
      <c r="U6" s="1" t="s">
        <v>817</v>
      </c>
      <c r="V6" s="1">
        <f>W6/W35*100</f>
        <v>3.239459182</v>
      </c>
      <c r="W6" s="1">
        <f t="shared" si="3"/>
        <v>809.5</v>
      </c>
      <c r="X6" s="1"/>
      <c r="Y6" s="1"/>
      <c r="Z6" s="1"/>
      <c r="AA6" s="1"/>
      <c r="AB6" s="1">
        <v>809.5</v>
      </c>
      <c r="AC6" s="1"/>
      <c r="AD6" s="1"/>
      <c r="AE6" s="1" t="s">
        <v>376</v>
      </c>
      <c r="AF6" s="1">
        <f>AG6/AG31*100</f>
        <v>4.427876682</v>
      </c>
      <c r="AG6" s="1">
        <f t="shared" si="4"/>
        <v>1405.4</v>
      </c>
      <c r="AH6" s="1"/>
      <c r="AI6" s="1"/>
      <c r="AJ6" s="1"/>
      <c r="AK6" s="1"/>
      <c r="AL6" s="364">
        <f>('Total TV Universe (RV)'!F25)</f>
        <v>1116.41</v>
      </c>
      <c r="AM6" s="1"/>
      <c r="AN6" s="1">
        <f>('Radio (RV)'!E12)</f>
        <v>288.99</v>
      </c>
      <c r="AO6" s="1"/>
      <c r="AP6" s="1" t="s">
        <v>93</v>
      </c>
      <c r="AQ6" s="1">
        <f>AR6/AR27*100</f>
        <v>3.348716401</v>
      </c>
      <c r="AR6" s="1">
        <f t="shared" si="5"/>
        <v>1458.9</v>
      </c>
      <c r="AS6" s="1">
        <f>('Wireline (RV) '!F24)</f>
        <v>1458.9</v>
      </c>
      <c r="AT6" s="1"/>
      <c r="AU6" s="1"/>
      <c r="AV6" s="1"/>
      <c r="AW6" s="1"/>
      <c r="AX6" s="1"/>
      <c r="AY6" s="1"/>
      <c r="AZ6" s="1"/>
      <c r="BA6" s="1"/>
      <c r="BB6" s="1" t="s">
        <v>80</v>
      </c>
      <c r="BC6" s="1">
        <f>BD6/BD29*100</f>
        <v>4.195606949</v>
      </c>
      <c r="BD6" s="1">
        <f t="shared" si="6"/>
        <v>2167</v>
      </c>
      <c r="BE6" s="1">
        <f>('Wireline (RV) '!G14)</f>
        <v>10.6</v>
      </c>
      <c r="BF6" s="1"/>
      <c r="BG6" s="1">
        <v>222.5</v>
      </c>
      <c r="BH6" s="1">
        <f>('CableSatIPTV (RV)'!G27)</f>
        <v>705.5</v>
      </c>
      <c r="BI6" s="543">
        <f>('Total TV Universe (RV)'!I29)</f>
        <v>271.2</v>
      </c>
      <c r="BJ6" s="1">
        <f>881.1+76.1</f>
        <v>957.2</v>
      </c>
      <c r="BK6" s="1"/>
      <c r="BL6" s="1"/>
      <c r="BM6" s="1"/>
      <c r="BN6" s="25" t="s">
        <v>80</v>
      </c>
      <c r="BO6" s="1">
        <f>BP6/BP18*100</f>
        <v>5.101422259</v>
      </c>
      <c r="BP6" s="1">
        <f t="shared" si="7"/>
        <v>3286.4</v>
      </c>
      <c r="BQ6" s="1">
        <f>('Wireline (RV) '!H14)</f>
        <v>368.4</v>
      </c>
      <c r="BR6" s="1">
        <f>('Wireless (RV)'!H12)</f>
        <v>40.6</v>
      </c>
      <c r="BS6" s="1">
        <f>('ISPs (RV)'!E14)</f>
        <v>438.1</v>
      </c>
      <c r="BT6" s="1">
        <v>836.4</v>
      </c>
      <c r="BU6" s="1">
        <f>('Total TV Universe (RV)'!J29)</f>
        <v>342.9</v>
      </c>
      <c r="BV6" s="1"/>
      <c r="BW6" s="41">
        <f>('Magazines (RV)'!H8)+('Newspaper (RV)'!H9)</f>
        <v>1260</v>
      </c>
      <c r="BX6" s="1"/>
      <c r="BY6" s="1"/>
      <c r="BZ6" s="1" t="s">
        <v>80</v>
      </c>
      <c r="CA6" s="1">
        <f>CB6/CB17*100</f>
        <v>5.349003234</v>
      </c>
      <c r="CB6" s="1">
        <f t="shared" si="8"/>
        <v>3609.7</v>
      </c>
      <c r="CC6" s="543">
        <f>('Wireline (RV) '!J14)</f>
        <v>436.7</v>
      </c>
      <c r="CD6" s="92">
        <f>('Wireless (RV)'!I12)</f>
        <v>59.6</v>
      </c>
      <c r="CE6" s="1">
        <v>644.3</v>
      </c>
      <c r="CF6" s="1">
        <f>('CableSatIPTV (RV)'!I27)</f>
        <v>982</v>
      </c>
      <c r="CG6" s="543">
        <f>('Total TV Universe (RV)'!K29)</f>
        <v>377.3</v>
      </c>
      <c r="CH6" s="1"/>
      <c r="CI6" s="1">
        <f>('Magazines (RV)'!I8)+('Newspaper (RV)'!I9)</f>
        <v>1109.8</v>
      </c>
      <c r="CJ6" s="1"/>
      <c r="CK6" s="1"/>
      <c r="CL6" s="25" t="s">
        <v>80</v>
      </c>
      <c r="CM6" s="1">
        <f>CN6/CN20*100</f>
        <v>5.40796451</v>
      </c>
      <c r="CN6" s="1">
        <f t="shared" si="9"/>
        <v>3756.4</v>
      </c>
      <c r="CO6" s="1">
        <f>('Wireline (RV) '!J14)</f>
        <v>436.7</v>
      </c>
      <c r="CP6" s="1">
        <f>('Wireless (RV)'!J12)</f>
        <v>112.7</v>
      </c>
      <c r="CQ6" s="1">
        <v>698.2</v>
      </c>
      <c r="CR6" s="1">
        <f>('CableSatIPTV (RV)'!J27)</f>
        <v>1040.9</v>
      </c>
      <c r="CS6" s="1">
        <f>('Total TV Universe (RV)'!L29)</f>
        <v>378.9</v>
      </c>
      <c r="CT6" s="1"/>
      <c r="CU6" s="1">
        <f>('Magazines (RV)'!J8)+('Newspaper (RV)'!J9)</f>
        <v>1089</v>
      </c>
      <c r="CV6" s="1"/>
      <c r="CW6" s="1"/>
      <c r="CX6" s="1"/>
      <c r="CY6" s="25" t="s">
        <v>80</v>
      </c>
      <c r="CZ6" s="1">
        <f>DA6/DA20*100</f>
        <v>5.490157652</v>
      </c>
      <c r="DA6" s="1">
        <f t="shared" si="10"/>
        <v>3918.7</v>
      </c>
      <c r="DB6" s="1">
        <f>('Wireline (RV) '!K14)</f>
        <v>454.9</v>
      </c>
      <c r="DC6" s="1">
        <f>('Wireless (RV)'!K12)</f>
        <v>171.6</v>
      </c>
      <c r="DD6" s="1">
        <f>('ISPs (RV)'!H14)</f>
        <v>772.5</v>
      </c>
      <c r="DE6" s="1">
        <f>('CableSatIPTV (RV)'!K27)</f>
        <v>1086.3</v>
      </c>
      <c r="DF6" s="1">
        <f>('Total TV Universe (RV)'!M29)</f>
        <v>406</v>
      </c>
      <c r="DG6" s="1"/>
      <c r="DH6" s="544">
        <f>('Magazines (RV)'!K8)+('Newspaper (RV)'!K9)</f>
        <v>1027.4</v>
      </c>
      <c r="DI6" s="1"/>
      <c r="DJ6" s="1"/>
      <c r="DK6" s="1"/>
      <c r="DL6" s="25" t="s">
        <v>80</v>
      </c>
      <c r="DM6" s="1">
        <f>DN6/DN19*100</f>
        <v>5.4242408</v>
      </c>
      <c r="DN6" s="1">
        <f t="shared" si="11"/>
        <v>3925.888064</v>
      </c>
      <c r="DO6" s="1">
        <f>('Wireline (RV) '!L14)</f>
        <v>473.8</v>
      </c>
      <c r="DP6" s="1">
        <f>('Wireless (RV)'!L12)</f>
        <v>220.7</v>
      </c>
      <c r="DQ6" s="1">
        <f>('ISPs (RV)'!I14)</f>
        <v>818.4</v>
      </c>
      <c r="DR6" s="1">
        <f>('CableSatIPTV (RV)'!L27)</f>
        <v>1090</v>
      </c>
      <c r="DS6" s="1">
        <f>('Total TV Universe (RV)'!N29)</f>
        <v>395.2</v>
      </c>
      <c r="DT6" s="1"/>
      <c r="DU6" s="2">
        <f>('Magazines (RV)'!L8)+('Newspaper (RV)'!L9)</f>
        <v>927.788064</v>
      </c>
      <c r="DV6" s="1"/>
      <c r="DW6" s="1"/>
      <c r="DX6" s="1"/>
      <c r="DY6" s="25" t="s">
        <v>80</v>
      </c>
      <c r="DZ6" s="1">
        <f>EA6/EA19*100</f>
        <v>5.340201979</v>
      </c>
      <c r="EA6" s="1">
        <f t="shared" si="12"/>
        <v>3928.8</v>
      </c>
      <c r="EB6" s="1">
        <f>('Wireline (RV) '!M15)</f>
        <v>478</v>
      </c>
      <c r="EC6" s="1">
        <f>('Wireless (RV)'!M12)</f>
        <v>287.7</v>
      </c>
      <c r="ED6" s="1">
        <f>('ISPs (RV)'!J14)</f>
        <v>868.3</v>
      </c>
      <c r="EE6" s="1">
        <f>('CableSatIPTV (RV)'!M27)</f>
        <v>1080</v>
      </c>
      <c r="EF6" s="1">
        <f>('Total TV Universe (RV)'!O29)</f>
        <v>393.4</v>
      </c>
      <c r="EG6" s="1"/>
      <c r="EH6" s="1">
        <f>('Magazines (RV)'!M8)+('Newspaper (RV)'!M9)</f>
        <v>821.4</v>
      </c>
      <c r="EI6" s="1"/>
      <c r="EJ6" s="1"/>
      <c r="EK6" s="25"/>
      <c r="EL6" s="25" t="s">
        <v>80</v>
      </c>
      <c r="EM6" s="1">
        <f>EN6/EN20*100</f>
        <v>4.754210078</v>
      </c>
      <c r="EN6" s="1">
        <f t="shared" si="13"/>
        <v>3627.7</v>
      </c>
      <c r="EO6" s="1">
        <f>('Wireline (RV) '!N15)</f>
        <v>445</v>
      </c>
      <c r="EP6" s="1">
        <f>('Wireless (RV)'!N12)</f>
        <v>403.7</v>
      </c>
      <c r="EQ6" s="1">
        <f>('ISPs (RV)'!K14)</f>
        <v>920.7</v>
      </c>
      <c r="ER6" s="1">
        <f>('CableSatIPTV (RV)'!N27)</f>
        <v>1050</v>
      </c>
      <c r="ES6" s="1">
        <f>('Total TV Universe (RV)'!P29)</f>
        <v>495.4</v>
      </c>
      <c r="ET6" s="1"/>
      <c r="EU6" s="1">
        <f>('Magazines (RV)'!N8)+('Newspaper (RV)'!N9)</f>
        <v>312.9</v>
      </c>
      <c r="EV6" s="1"/>
      <c r="EW6" s="1"/>
      <c r="EX6" s="1"/>
    </row>
    <row r="7" ht="15.75" customHeight="1">
      <c r="A7" s="1" t="s">
        <v>618</v>
      </c>
      <c r="B7" s="1">
        <f>C7/C34*100</f>
        <v>2.013409638</v>
      </c>
      <c r="C7" s="1">
        <f t="shared" si="1"/>
        <v>390.612</v>
      </c>
      <c r="D7" s="1"/>
      <c r="E7" s="1"/>
      <c r="F7" s="1"/>
      <c r="G7" s="1"/>
      <c r="H7" s="1">
        <f>('Newspaper (RV)'!B13)</f>
        <v>390.612</v>
      </c>
      <c r="I7" s="1"/>
      <c r="J7" s="1"/>
      <c r="K7" s="1" t="s">
        <v>618</v>
      </c>
      <c r="L7" s="1">
        <f>M7/M36*100</f>
        <v>2.327877077</v>
      </c>
      <c r="M7" s="1">
        <f t="shared" si="14"/>
        <v>531.396</v>
      </c>
      <c r="N7" s="1"/>
      <c r="O7" s="1"/>
      <c r="P7" s="1"/>
      <c r="Q7" s="1"/>
      <c r="R7" s="1">
        <f>('Newspaper (RV)'!C13)</f>
        <v>531.396</v>
      </c>
      <c r="S7" s="1"/>
      <c r="T7" s="1"/>
      <c r="U7" s="1" t="s">
        <v>618</v>
      </c>
      <c r="V7" s="1">
        <f>W7/W35*100</f>
        <v>2.434296505</v>
      </c>
      <c r="W7" s="1">
        <f t="shared" si="3"/>
        <v>608.3</v>
      </c>
      <c r="X7" s="1"/>
      <c r="Y7" s="1"/>
      <c r="Z7" s="1"/>
      <c r="AA7" s="1"/>
      <c r="AB7" s="2">
        <f>494.3+114</f>
        <v>608.3</v>
      </c>
      <c r="AC7" s="1"/>
      <c r="AD7" s="1"/>
      <c r="AE7" s="25" t="s">
        <v>818</v>
      </c>
      <c r="AF7" s="1">
        <f>AG7/AG31*100</f>
        <v>2.671092821</v>
      </c>
      <c r="AG7" s="1">
        <f t="shared" si="4"/>
        <v>847.8</v>
      </c>
      <c r="AH7" s="1"/>
      <c r="AI7" s="1"/>
      <c r="AJ7" s="41">
        <v>1.9</v>
      </c>
      <c r="AK7" s="116">
        <v>634.7</v>
      </c>
      <c r="AL7" s="1">
        <v>211.2</v>
      </c>
      <c r="AM7" s="116"/>
      <c r="AN7" s="1"/>
      <c r="AO7" s="1"/>
      <c r="AP7" s="1" t="s">
        <v>80</v>
      </c>
      <c r="AQ7" s="1">
        <f>AR7/AR27*100</f>
        <v>3.526378098</v>
      </c>
      <c r="AR7" s="1">
        <f t="shared" ref="AR7:AR17" si="15">SUM(AS8:AZ8)</f>
        <v>1536.3</v>
      </c>
      <c r="AS7" s="1"/>
      <c r="AT7" s="1"/>
      <c r="AU7" s="1"/>
      <c r="AV7" s="1"/>
      <c r="AW7" s="1">
        <f>('Total TV Universe (RV)'!H29)</f>
        <v>233.2</v>
      </c>
      <c r="AX7" s="1">
        <f>('Magazines (RV)'!E8)+('Newspaper (RV)'!E9)</f>
        <v>278.918</v>
      </c>
      <c r="AY7" s="1"/>
      <c r="AZ7" s="1"/>
      <c r="BA7" s="1"/>
      <c r="BB7" s="1" t="s">
        <v>607</v>
      </c>
      <c r="BC7" s="1">
        <f>BD7/BD29*100</f>
        <v>3.082715913</v>
      </c>
      <c r="BD7" s="1">
        <f t="shared" si="6"/>
        <v>1592.2</v>
      </c>
      <c r="BE7" s="1"/>
      <c r="BF7" s="1"/>
      <c r="BG7" s="1"/>
      <c r="BH7" s="1"/>
      <c r="BI7" s="1">
        <v>712.7</v>
      </c>
      <c r="BJ7" s="1">
        <f>('Magazines (RV)'!F8)+('Newspaper (RV)'!F9)</f>
        <v>879.5</v>
      </c>
      <c r="BK7" s="1"/>
      <c r="BL7" s="1"/>
      <c r="BM7" s="1"/>
      <c r="BN7" s="1" t="s">
        <v>607</v>
      </c>
      <c r="BO7" s="1">
        <f>BP7/BP18*100</f>
        <v>3.614801002</v>
      </c>
      <c r="BP7" s="1">
        <f t="shared" si="7"/>
        <v>2328.7</v>
      </c>
      <c r="BQ7" s="1"/>
      <c r="BR7" s="1"/>
      <c r="BS7" s="1"/>
      <c r="BT7" s="1"/>
      <c r="BU7" s="543">
        <f>('Total TV Universe (RV)'!J20)</f>
        <v>1030.7</v>
      </c>
      <c r="BV7" s="1"/>
      <c r="BW7" s="1">
        <v>1298.0</v>
      </c>
      <c r="BX7" s="1"/>
      <c r="BY7" s="1"/>
      <c r="BZ7" s="25" t="s">
        <v>819</v>
      </c>
      <c r="CA7" s="1">
        <f>CB7/CB17*100</f>
        <v>3.331772411</v>
      </c>
      <c r="CB7" s="1">
        <f t="shared" si="8"/>
        <v>2248.4</v>
      </c>
      <c r="CC7" s="1"/>
      <c r="CD7" s="1"/>
      <c r="CE7" s="1"/>
      <c r="CF7" s="1"/>
      <c r="CG7" s="1">
        <v>1691.8000000000002</v>
      </c>
      <c r="CH7" s="1">
        <v>161.2</v>
      </c>
      <c r="CI7" s="1">
        <v>395.4</v>
      </c>
      <c r="CJ7" s="1"/>
      <c r="CK7" s="1"/>
      <c r="CL7" s="1" t="s">
        <v>376</v>
      </c>
      <c r="CM7" s="1">
        <f>CN7/CN20*100</f>
        <v>2.642076581</v>
      </c>
      <c r="CN7" s="1">
        <f t="shared" si="9"/>
        <v>1835.2</v>
      </c>
      <c r="CO7" s="1"/>
      <c r="CP7" s="1"/>
      <c r="CQ7" s="1"/>
      <c r="CR7" s="1"/>
      <c r="CS7" s="1">
        <f>('Total TV Universe (RV)'!L25)</f>
        <v>1498.3</v>
      </c>
      <c r="CT7" s="1">
        <f>('Radio (RV)'!J12)</f>
        <v>336.9</v>
      </c>
      <c r="CU7" s="1"/>
      <c r="CV7" s="1"/>
      <c r="CW7" s="1"/>
      <c r="CX7" s="1"/>
      <c r="CY7" s="1" t="s">
        <v>376</v>
      </c>
      <c r="CZ7" s="1">
        <f>DA7/DA20*100</f>
        <v>2.609950925</v>
      </c>
      <c r="DA7" s="1">
        <f t="shared" si="10"/>
        <v>1862.9</v>
      </c>
      <c r="DB7" s="1"/>
      <c r="DC7" s="1"/>
      <c r="DD7" s="1"/>
      <c r="DE7" s="1"/>
      <c r="DF7" s="1">
        <f>('Total TV Universe (RV)'!M25)</f>
        <v>1537.1</v>
      </c>
      <c r="DG7" s="1">
        <f>('Radio (RV)'!K12)</f>
        <v>325.8</v>
      </c>
      <c r="DH7" s="1"/>
      <c r="DI7" s="1"/>
      <c r="DJ7" s="1"/>
      <c r="DK7" s="1"/>
      <c r="DL7" s="1" t="s">
        <v>376</v>
      </c>
      <c r="DM7" s="1">
        <f>DN7/DN19*100</f>
        <v>2.366230173</v>
      </c>
      <c r="DN7" s="1">
        <f t="shared" si="11"/>
        <v>1712.6</v>
      </c>
      <c r="DO7" s="1"/>
      <c r="DP7" s="1"/>
      <c r="DQ7" s="1"/>
      <c r="DR7" s="1"/>
      <c r="DS7" s="2">
        <f>('Total TV Universe (RV)'!N25)</f>
        <v>1407.8</v>
      </c>
      <c r="DT7" s="1">
        <f>('Radio (RV)'!L12)</f>
        <v>304.8</v>
      </c>
      <c r="DU7" s="1"/>
      <c r="DV7" s="1"/>
      <c r="DW7" s="1"/>
      <c r="DX7" s="1"/>
      <c r="DY7" s="1" t="s">
        <v>713</v>
      </c>
      <c r="DZ7" s="1">
        <f>EA7/EA19*100</f>
        <v>2.57780825</v>
      </c>
      <c r="EA7" s="1">
        <f t="shared" si="12"/>
        <v>1896.5</v>
      </c>
      <c r="EB7" s="1"/>
      <c r="EC7" s="1"/>
      <c r="ED7" s="1"/>
      <c r="EE7" s="1"/>
      <c r="EF7" s="1"/>
      <c r="EG7" s="1"/>
      <c r="EH7" s="1"/>
      <c r="EI7" s="25">
        <v>1896.5</v>
      </c>
      <c r="EJ7" s="1"/>
      <c r="EK7" s="1"/>
      <c r="EL7" s="1" t="s">
        <v>713</v>
      </c>
      <c r="EM7" s="1">
        <f>EN7/EN20*100</f>
        <v>3.016840312</v>
      </c>
      <c r="EN7" s="1">
        <f t="shared" si="13"/>
        <v>2302</v>
      </c>
      <c r="EO7" s="1"/>
      <c r="EP7" s="1"/>
      <c r="EQ7" s="1"/>
      <c r="ER7" s="1"/>
      <c r="ES7" s="1"/>
      <c r="ET7" s="1"/>
      <c r="EU7" s="1"/>
      <c r="EV7" s="25">
        <v>2302.0</v>
      </c>
      <c r="EW7" s="25"/>
      <c r="EX7" s="25"/>
    </row>
    <row r="8" ht="15.75" customHeight="1">
      <c r="A8" s="1" t="s">
        <v>820</v>
      </c>
      <c r="B8" s="1">
        <f>C8/C34*100</f>
        <v>1.972627233</v>
      </c>
      <c r="C8" s="1">
        <f t="shared" si="1"/>
        <v>382.7</v>
      </c>
      <c r="D8" s="41">
        <f>('Wireline (RV) '!B17)</f>
        <v>382.7</v>
      </c>
      <c r="E8" s="1"/>
      <c r="F8" s="1"/>
      <c r="G8" s="1"/>
      <c r="H8" s="1"/>
      <c r="I8" s="1"/>
      <c r="J8" s="1"/>
      <c r="K8" s="1" t="s">
        <v>820</v>
      </c>
      <c r="L8" s="1">
        <f>M8/M36*100</f>
        <v>2.249042317</v>
      </c>
      <c r="M8" s="1">
        <f t="shared" ref="M8:M36" si="16">SUM(N8:S8)</f>
        <v>513.4</v>
      </c>
      <c r="N8" s="41">
        <f>('Wireline (RV) '!C17)</f>
        <v>513.4</v>
      </c>
      <c r="O8" s="1"/>
      <c r="P8" s="1"/>
      <c r="Q8" s="1"/>
      <c r="R8" s="1"/>
      <c r="S8" s="1"/>
      <c r="T8" s="1"/>
      <c r="U8" s="1" t="s">
        <v>7</v>
      </c>
      <c r="V8" s="1">
        <f>W8/W35*100</f>
        <v>3.495974727</v>
      </c>
      <c r="W8" s="1">
        <f t="shared" si="3"/>
        <v>873.6</v>
      </c>
      <c r="X8" s="1"/>
      <c r="Y8" s="1">
        <f>('Wireless (RV)'!D3)</f>
        <v>239.5</v>
      </c>
      <c r="Z8" s="1">
        <v>509.4</v>
      </c>
      <c r="AA8" s="1">
        <f>('Total TV Universe (RV)'!E26)</f>
        <v>88.7</v>
      </c>
      <c r="AB8" s="1"/>
      <c r="AC8" s="1">
        <f>('Radio (RV)'!D13)</f>
        <v>36</v>
      </c>
      <c r="AD8" s="1"/>
      <c r="AE8" s="1" t="s">
        <v>820</v>
      </c>
      <c r="AF8" s="1">
        <f>AG8/AG31*100</f>
        <v>1.923451483</v>
      </c>
      <c r="AG8" s="1">
        <f t="shared" si="4"/>
        <v>610.5</v>
      </c>
      <c r="AH8" s="41">
        <f>('Wireline (RV) '!E17)</f>
        <v>608.7</v>
      </c>
      <c r="AI8" s="1"/>
      <c r="AJ8" s="41">
        <v>1.8</v>
      </c>
      <c r="AK8" s="1"/>
      <c r="AL8" s="1"/>
      <c r="AM8" s="1"/>
      <c r="AN8" s="1"/>
      <c r="AO8" s="1"/>
      <c r="AP8" s="1" t="s">
        <v>376</v>
      </c>
      <c r="AQ8" s="1">
        <f>AR8/AR27*100</f>
        <v>2.445028933</v>
      </c>
      <c r="AR8" s="1">
        <f t="shared" si="15"/>
        <v>1065.2</v>
      </c>
      <c r="AS8" s="1"/>
      <c r="AT8" s="1"/>
      <c r="AU8" s="1"/>
      <c r="AV8" s="1"/>
      <c r="AW8" s="41">
        <f>('Total TV Universe (RV)'!H25)</f>
        <v>1255.89</v>
      </c>
      <c r="AX8" s="1"/>
      <c r="AY8" s="1">
        <f>('Radio (RV)'!F12)</f>
        <v>280.41</v>
      </c>
      <c r="AZ8" s="1"/>
      <c r="BA8" s="1"/>
      <c r="BB8" s="1" t="s">
        <v>376</v>
      </c>
      <c r="BC8" s="1">
        <f>BD8/BD29*100</f>
        <v>2.993847266</v>
      </c>
      <c r="BD8" s="1">
        <f t="shared" si="6"/>
        <v>1546.3</v>
      </c>
      <c r="BE8" s="1"/>
      <c r="BF8" s="1"/>
      <c r="BG8" s="1"/>
      <c r="BH8" s="1"/>
      <c r="BI8" s="41">
        <f>('Total TV Universe (RV)'!I25)</f>
        <v>1230.25</v>
      </c>
      <c r="BJ8" s="1"/>
      <c r="BK8" s="1">
        <f>('Radio (RV)'!G12)</f>
        <v>316.05</v>
      </c>
      <c r="BL8" s="1"/>
      <c r="BM8" s="1"/>
      <c r="BN8" s="1" t="s">
        <v>821</v>
      </c>
      <c r="BO8" s="1">
        <f>BP8/BP18*100</f>
        <v>3.27531675</v>
      </c>
      <c r="BP8" s="1">
        <f t="shared" si="7"/>
        <v>2110</v>
      </c>
      <c r="BQ8" s="1"/>
      <c r="BR8" s="1"/>
      <c r="BS8" s="1"/>
      <c r="BT8" s="1"/>
      <c r="BU8" s="1">
        <f>('Total TV Universe (RV)'!J5)</f>
        <v>1515.8</v>
      </c>
      <c r="BV8" s="1">
        <v>172.1</v>
      </c>
      <c r="BW8" s="1">
        <v>422.1</v>
      </c>
      <c r="BX8" s="1"/>
      <c r="BY8" s="1"/>
      <c r="BZ8" s="1" t="s">
        <v>376</v>
      </c>
      <c r="CA8" s="1">
        <f>CB8/CB17*100</f>
        <v>2.81816615</v>
      </c>
      <c r="CB8" s="1">
        <f t="shared" si="8"/>
        <v>1901.8</v>
      </c>
      <c r="CC8" s="1"/>
      <c r="CD8" s="1"/>
      <c r="CE8" s="1"/>
      <c r="CF8" s="1"/>
      <c r="CG8" s="41">
        <f>('Total TV Universe (RV)'!M25)</f>
        <v>1537.1</v>
      </c>
      <c r="CH8" s="1">
        <f>('Radio (RV)'!I12)</f>
        <v>364.7</v>
      </c>
      <c r="CI8" s="1"/>
      <c r="CJ8" s="1"/>
      <c r="CK8" s="1"/>
      <c r="CL8" s="1" t="s">
        <v>822</v>
      </c>
      <c r="CM8" s="1">
        <f>CN8/CN20*100</f>
        <v>2.594279642</v>
      </c>
      <c r="CN8" s="1">
        <f t="shared" si="9"/>
        <v>1802</v>
      </c>
      <c r="CO8" s="1">
        <f>('Wireline (RV) '!J16)</f>
        <v>1272.6</v>
      </c>
      <c r="CP8" s="1">
        <f>('Wireless (RV)'!J11)</f>
        <v>356.3</v>
      </c>
      <c r="CQ8" s="1">
        <v>102.5</v>
      </c>
      <c r="CR8" s="1">
        <f>('CableSatIPTV (RV)'!J39)</f>
        <v>70.6</v>
      </c>
      <c r="CS8" s="1"/>
      <c r="CT8" s="1"/>
      <c r="CU8" s="1"/>
      <c r="CV8" s="1"/>
      <c r="CW8" s="1"/>
      <c r="CX8" s="1"/>
      <c r="CY8" s="1" t="s">
        <v>822</v>
      </c>
      <c r="CZ8" s="1">
        <f>DA8/DA20*100</f>
        <v>2.436084958</v>
      </c>
      <c r="DA8" s="1">
        <f t="shared" si="10"/>
        <v>1738.8</v>
      </c>
      <c r="DB8" s="1">
        <f>('Wireline (RV) '!K16)</f>
        <v>1188.1</v>
      </c>
      <c r="DC8" s="1">
        <f>('Wireless (RV)'!K11)</f>
        <v>362.1</v>
      </c>
      <c r="DD8" s="1">
        <f>('ISPs (RV)'!H21)</f>
        <v>110.1</v>
      </c>
      <c r="DE8" s="1">
        <f>('CableSatIPTV (RV)'!K39)</f>
        <v>78.5</v>
      </c>
      <c r="DF8" s="1"/>
      <c r="DG8" s="1"/>
      <c r="DH8" s="1"/>
      <c r="DI8" s="1"/>
      <c r="DJ8" s="1"/>
      <c r="DK8" s="1"/>
      <c r="DL8" s="1" t="s">
        <v>822</v>
      </c>
      <c r="DM8" s="1">
        <f>DN8/DN19*100</f>
        <v>2.305437152</v>
      </c>
      <c r="DN8" s="1">
        <f t="shared" si="11"/>
        <v>1668.6</v>
      </c>
      <c r="DO8" s="1">
        <f>('Wireline (RV) '!L16)</f>
        <v>1093.6</v>
      </c>
      <c r="DP8" s="1">
        <f>('Wireless (RV)'!L11)</f>
        <v>375.3</v>
      </c>
      <c r="DQ8" s="1">
        <f>('ISPs (RV)'!I21)</f>
        <v>117.7</v>
      </c>
      <c r="DR8" s="25">
        <f>('CableSatIPTV (RV)'!L39)</f>
        <v>82</v>
      </c>
      <c r="DS8" s="1"/>
      <c r="DT8" s="1"/>
      <c r="DU8" s="1"/>
      <c r="DV8" s="1"/>
      <c r="DW8" s="1"/>
      <c r="DX8" s="1"/>
      <c r="DY8" s="1" t="s">
        <v>376</v>
      </c>
      <c r="DZ8" s="1">
        <f>EA8/EA19*100</f>
        <v>2.333959687</v>
      </c>
      <c r="EA8" s="1">
        <f t="shared" si="12"/>
        <v>1717.1</v>
      </c>
      <c r="EB8" s="1"/>
      <c r="EC8" s="1"/>
      <c r="ED8" s="1"/>
      <c r="EE8" s="1"/>
      <c r="EF8" s="1">
        <f>('Total TV Universe (RV)'!O25)</f>
        <v>1428.4</v>
      </c>
      <c r="EG8" s="1">
        <f>('Radio (RV)'!M12)</f>
        <v>288.7</v>
      </c>
      <c r="EH8" s="1"/>
      <c r="EI8" s="1"/>
      <c r="EJ8" s="1"/>
      <c r="EK8" s="1"/>
      <c r="EL8" s="1" t="s">
        <v>376</v>
      </c>
      <c r="EM8" s="1">
        <f>EN8/EN20*100</f>
        <v>2.31688618</v>
      </c>
      <c r="EN8" s="1">
        <f t="shared" si="13"/>
        <v>1767.9</v>
      </c>
      <c r="EO8" s="1"/>
      <c r="EP8" s="1"/>
      <c r="EQ8" s="1"/>
      <c r="ER8" s="1"/>
      <c r="ES8" s="1">
        <f>('Total TV Universe (RV)'!P25)</f>
        <v>1491.4</v>
      </c>
      <c r="ET8" s="1">
        <f>('Radio (RV)'!N12)</f>
        <v>276.5</v>
      </c>
      <c r="EU8" s="1"/>
      <c r="EV8" s="1"/>
      <c r="EW8" s="1"/>
      <c r="EX8" s="1"/>
    </row>
    <row r="9" ht="15.75" customHeight="1">
      <c r="A9" s="25" t="s">
        <v>557</v>
      </c>
      <c r="B9" s="1">
        <f>C9/C34*100</f>
        <v>1.954071032</v>
      </c>
      <c r="C9" s="1">
        <f t="shared" si="1"/>
        <v>379.1</v>
      </c>
      <c r="D9" s="1"/>
      <c r="E9" s="1"/>
      <c r="F9" s="1">
        <v>47.4</v>
      </c>
      <c r="G9" s="1">
        <v>34.8</v>
      </c>
      <c r="H9" s="1">
        <f>125.9+153.7</f>
        <v>279.6</v>
      </c>
      <c r="I9" s="1">
        <v>17.3</v>
      </c>
      <c r="J9" s="1"/>
      <c r="K9" s="1" t="s">
        <v>44</v>
      </c>
      <c r="L9" s="1">
        <f>M9/M36*100</f>
        <v>1.991458195</v>
      </c>
      <c r="M9" s="1">
        <f t="shared" si="16"/>
        <v>454.6</v>
      </c>
      <c r="N9" s="41">
        <f>('Wireline (RV) '!C16)</f>
        <v>454.6</v>
      </c>
      <c r="O9" s="1"/>
      <c r="P9" s="1"/>
      <c r="Q9" s="1"/>
      <c r="R9" s="1"/>
      <c r="S9" s="1"/>
      <c r="T9" s="1"/>
      <c r="U9" s="25" t="s">
        <v>823</v>
      </c>
      <c r="V9" s="1">
        <f>W9/W35*100</f>
        <v>2.174179337</v>
      </c>
      <c r="W9" s="1">
        <f t="shared" si="3"/>
        <v>543.3</v>
      </c>
      <c r="X9" s="41">
        <v>543.3</v>
      </c>
      <c r="Y9" s="1"/>
      <c r="Z9" s="1"/>
      <c r="AA9" s="1"/>
      <c r="AB9" s="1"/>
      <c r="AC9" s="1"/>
      <c r="AD9" s="1"/>
      <c r="AE9" s="25" t="s">
        <v>823</v>
      </c>
      <c r="AF9" s="1">
        <f>AG9/AG31*100</f>
        <v>1.887219391</v>
      </c>
      <c r="AG9" s="1">
        <f t="shared" si="4"/>
        <v>599</v>
      </c>
      <c r="AH9" s="41">
        <v>595.0</v>
      </c>
      <c r="AI9" s="1"/>
      <c r="AJ9" s="41">
        <v>4.0</v>
      </c>
      <c r="AK9" s="1"/>
      <c r="AL9" s="1"/>
      <c r="AM9" s="1"/>
      <c r="AN9" s="1"/>
      <c r="AO9" s="1"/>
      <c r="AP9" s="1" t="s">
        <v>609</v>
      </c>
      <c r="AQ9" s="1">
        <f>AR9/AR27*100</f>
        <v>1.935227087</v>
      </c>
      <c r="AR9" s="1">
        <f t="shared" si="15"/>
        <v>843.1</v>
      </c>
      <c r="AS9" s="1"/>
      <c r="AT9" s="1"/>
      <c r="AU9" s="1"/>
      <c r="AV9" s="1"/>
      <c r="AW9" s="1"/>
      <c r="AX9" s="1">
        <v>1065.2</v>
      </c>
      <c r="AY9" s="1"/>
      <c r="AZ9" s="1"/>
      <c r="BA9" s="1"/>
      <c r="BB9" s="1" t="s">
        <v>44</v>
      </c>
      <c r="BC9" s="1">
        <f>BD9/BD29*100</f>
        <v>2.952413953</v>
      </c>
      <c r="BD9" s="1">
        <f t="shared" si="6"/>
        <v>1524.9</v>
      </c>
      <c r="BE9" s="41">
        <f>('Wireline (RV) '!G16)</f>
        <v>1287.6</v>
      </c>
      <c r="BF9" s="1">
        <f>('Wireless (RV)'!G11)</f>
        <v>181.9</v>
      </c>
      <c r="BG9" s="41">
        <v>47.0</v>
      </c>
      <c r="BH9" s="543">
        <f>('CableSatIPTV (RV)'!G39)</f>
        <v>8.4</v>
      </c>
      <c r="BI9" s="41"/>
      <c r="BJ9" s="1"/>
      <c r="BK9" s="1"/>
      <c r="BL9" s="1"/>
      <c r="BM9" s="1"/>
      <c r="BN9" s="1" t="s">
        <v>822</v>
      </c>
      <c r="BO9" s="1">
        <f>BP9/BP18*100</f>
        <v>2.907425721</v>
      </c>
      <c r="BP9" s="1">
        <f t="shared" si="7"/>
        <v>1873</v>
      </c>
      <c r="BQ9" s="1">
        <f>('Wireline (RV) '!H16)</f>
        <v>1446.5</v>
      </c>
      <c r="BR9" s="1">
        <f>('Wireless (RV)'!H11)</f>
        <v>291.6</v>
      </c>
      <c r="BS9" s="1">
        <f>('ISPs (RV)'!E21)</f>
        <v>84.9</v>
      </c>
      <c r="BT9" s="1">
        <f>('CableSatIPTV (RV)'!H39)</f>
        <v>50</v>
      </c>
      <c r="BU9" s="1"/>
      <c r="BV9" s="1"/>
      <c r="BW9" s="1"/>
      <c r="BX9" s="1"/>
      <c r="BY9" s="1"/>
      <c r="BZ9" s="1" t="s">
        <v>822</v>
      </c>
      <c r="CA9" s="1">
        <f>CB9/CB17*100</f>
        <v>2.631602306</v>
      </c>
      <c r="CB9" s="1">
        <f t="shared" si="8"/>
        <v>1775.9</v>
      </c>
      <c r="CC9" s="41">
        <f>('Wireline (RV) '!I16)</f>
        <v>1294.8</v>
      </c>
      <c r="CD9" s="92">
        <f>('Wireless (RV)'!I11)</f>
        <v>328.2</v>
      </c>
      <c r="CE9" s="1">
        <v>96.0</v>
      </c>
      <c r="CF9" s="1">
        <f>('CableSatIPTV (RV)'!I39)</f>
        <v>56.9</v>
      </c>
      <c r="CG9" s="1"/>
      <c r="CH9" s="1"/>
      <c r="CI9" s="1"/>
      <c r="CJ9" s="1"/>
      <c r="CK9" s="1"/>
      <c r="CL9" s="1" t="s">
        <v>713</v>
      </c>
      <c r="CM9" s="1">
        <f>CN9/CN20*100</f>
        <v>1.924834562</v>
      </c>
      <c r="CN9" s="1">
        <f t="shared" si="9"/>
        <v>1337</v>
      </c>
      <c r="CO9" s="1"/>
      <c r="CP9" s="1"/>
      <c r="CQ9" s="1"/>
      <c r="CR9" s="1"/>
      <c r="CS9" s="1"/>
      <c r="CT9" s="1"/>
      <c r="CU9" s="1"/>
      <c r="CV9" s="1">
        <v>1337.0</v>
      </c>
      <c r="CW9" s="1"/>
      <c r="CX9" s="1"/>
      <c r="CY9" s="1" t="s">
        <v>713</v>
      </c>
      <c r="CZ9" s="1">
        <f>DA9/DA20*100</f>
        <v>2.161065705</v>
      </c>
      <c r="DA9" s="1">
        <f t="shared" si="10"/>
        <v>1542.5</v>
      </c>
      <c r="DB9" s="1"/>
      <c r="DC9" s="147"/>
      <c r="DD9" s="1"/>
      <c r="DE9" s="1"/>
      <c r="DF9" s="1"/>
      <c r="DG9" s="1"/>
      <c r="DH9" s="1"/>
      <c r="DI9" s="1">
        <v>1542.5</v>
      </c>
      <c r="DJ9" s="1"/>
      <c r="DK9" s="1"/>
      <c r="DL9" s="1" t="s">
        <v>713</v>
      </c>
      <c r="DM9" s="1">
        <f>DN9/DN19*100</f>
        <v>2.435174986</v>
      </c>
      <c r="DN9" s="1">
        <f t="shared" si="11"/>
        <v>1762.5</v>
      </c>
      <c r="DO9" s="1"/>
      <c r="DP9" s="1"/>
      <c r="DQ9" s="1"/>
      <c r="DR9" s="1"/>
      <c r="DS9" s="1"/>
      <c r="DT9" s="1"/>
      <c r="DU9" s="1"/>
      <c r="DV9" s="25">
        <v>1762.5</v>
      </c>
      <c r="DW9" s="1"/>
      <c r="DX9" s="1"/>
      <c r="DY9" s="1" t="s">
        <v>822</v>
      </c>
      <c r="DZ9" s="1">
        <f>EA9/EA19*100</f>
        <v>2.220462725</v>
      </c>
      <c r="EA9" s="1">
        <f t="shared" si="12"/>
        <v>1633.6</v>
      </c>
      <c r="EB9" s="1">
        <f>('Wireline (RV) '!M16)</f>
        <v>1066.5</v>
      </c>
      <c r="EC9" s="1">
        <f>('Wireless (RV)'!M11)</f>
        <v>353.4</v>
      </c>
      <c r="ED9" s="1">
        <f>('ISPs (RV)'!J21)</f>
        <v>128.5</v>
      </c>
      <c r="EE9" s="1">
        <f>('CableSatIPTV (RV)'!M39)</f>
        <v>85.2</v>
      </c>
      <c r="EF9" s="1"/>
      <c r="EG9" s="1"/>
      <c r="EH9" s="1"/>
      <c r="EI9" s="1"/>
      <c r="EJ9" s="1"/>
      <c r="EK9" s="1"/>
      <c r="EL9" s="1" t="s">
        <v>822</v>
      </c>
      <c r="EM9" s="1">
        <f>EN9/EN20*100</f>
        <v>0.7593211454</v>
      </c>
      <c r="EN9" s="1">
        <f t="shared" si="13"/>
        <v>579.4</v>
      </c>
      <c r="EO9" s="1" t="str">
        <f>('Wireline (RV) '!Y15)</f>
        <v/>
      </c>
      <c r="EP9" s="1">
        <f>('Wireless (RV)'!N11)</f>
        <v>350.5</v>
      </c>
      <c r="EQ9" s="1">
        <f>('ISPs (RV)'!K21)</f>
        <v>140.1</v>
      </c>
      <c r="ER9" s="1">
        <f>('CableSatIPTV (RV)'!N39)</f>
        <v>88.8</v>
      </c>
      <c r="ES9" s="1"/>
      <c r="ET9" s="1"/>
      <c r="EU9" s="1"/>
      <c r="EV9" s="1"/>
      <c r="EW9" s="1"/>
      <c r="EX9" s="1"/>
    </row>
    <row r="10" ht="15.75" customHeight="1">
      <c r="A10" s="1" t="s">
        <v>7</v>
      </c>
      <c r="B10" s="1">
        <f>C10/C34*100</f>
        <v>1.699954171</v>
      </c>
      <c r="C10" s="1">
        <f t="shared" si="1"/>
        <v>329.8</v>
      </c>
      <c r="D10" s="1"/>
      <c r="E10" s="92">
        <f>('Wireless (RV)'!B3)</f>
        <v>109.7</v>
      </c>
      <c r="F10" s="1">
        <f>('CableSatIPTV (RV)'!B22)</f>
        <v>181.4</v>
      </c>
      <c r="G10" s="543">
        <f>('Total TV Universe (RV)'!B26)</f>
        <v>15.7</v>
      </c>
      <c r="H10" s="1"/>
      <c r="I10" s="1">
        <f>('Radio (RV)'!B13)</f>
        <v>23</v>
      </c>
      <c r="J10" s="1"/>
      <c r="K10" s="25" t="s">
        <v>823</v>
      </c>
      <c r="L10" s="1">
        <f>M10/M36*100</f>
        <v>1.687000772</v>
      </c>
      <c r="M10" s="1">
        <f t="shared" si="16"/>
        <v>385.1</v>
      </c>
      <c r="N10" s="41">
        <v>385.1</v>
      </c>
      <c r="O10" s="1"/>
      <c r="P10" s="1"/>
      <c r="Q10" s="1"/>
      <c r="R10" s="1"/>
      <c r="S10" s="1"/>
      <c r="T10" s="1"/>
      <c r="U10" s="1" t="s">
        <v>820</v>
      </c>
      <c r="V10" s="1">
        <f>W10/W35*100</f>
        <v>2.295033775</v>
      </c>
      <c r="W10" s="1">
        <f t="shared" si="3"/>
        <v>573.5</v>
      </c>
      <c r="X10" s="46">
        <f>('Wireline (RV) '!D17)</f>
        <v>573.5</v>
      </c>
      <c r="Y10" s="1"/>
      <c r="Z10" s="1"/>
      <c r="AA10" s="1"/>
      <c r="AB10" s="1"/>
      <c r="AC10" s="1"/>
      <c r="AD10" s="1"/>
      <c r="AE10" s="1" t="s">
        <v>24</v>
      </c>
      <c r="AF10" s="1">
        <f>AG10/AG31*100</f>
        <v>1.93416358</v>
      </c>
      <c r="AG10" s="1">
        <f t="shared" si="4"/>
        <v>613.9</v>
      </c>
      <c r="AH10" s="543">
        <f>('Wireline (RV) '!E13)</f>
        <v>6.3</v>
      </c>
      <c r="AI10" s="1"/>
      <c r="AJ10" s="1"/>
      <c r="AK10" s="1">
        <f>('CableSatIPTV (RV)'!E6)</f>
        <v>534.4</v>
      </c>
      <c r="AL10" s="1">
        <f>('Total TV Universe (RV)'!F17)</f>
        <v>24.6</v>
      </c>
      <c r="AM10" s="1"/>
      <c r="AN10" s="1">
        <f>('Radio (RV)'!E16)</f>
        <v>48.6</v>
      </c>
      <c r="AO10" s="1"/>
      <c r="AP10" s="1" t="s">
        <v>720</v>
      </c>
      <c r="AQ10" s="1">
        <f>AR10/AR27*100</f>
        <v>1.740809184</v>
      </c>
      <c r="AR10" s="1">
        <f t="shared" si="15"/>
        <v>758.4</v>
      </c>
      <c r="AS10" s="1"/>
      <c r="AT10" s="1"/>
      <c r="AU10" s="1"/>
      <c r="AV10" s="1"/>
      <c r="AW10" s="1"/>
      <c r="AX10" s="1">
        <f>('Newspaper (RV)'!F3)</f>
        <v>843.1</v>
      </c>
      <c r="AY10" s="1"/>
      <c r="AZ10" s="1"/>
      <c r="BA10" s="1"/>
      <c r="BB10" s="1" t="s">
        <v>720</v>
      </c>
      <c r="BC10" s="1">
        <f>BD10/BD29*100</f>
        <v>1.80151748</v>
      </c>
      <c r="BD10" s="1">
        <f t="shared" si="6"/>
        <v>930.4704721</v>
      </c>
      <c r="BE10" s="1"/>
      <c r="BF10" s="1"/>
      <c r="BG10" s="1"/>
      <c r="BH10" s="1"/>
      <c r="BI10" s="1"/>
      <c r="BJ10" s="1">
        <f>('Newspaper (RV)'!G3)</f>
        <v>930.4704721</v>
      </c>
      <c r="BK10" s="1"/>
      <c r="BL10" s="1"/>
      <c r="BM10" s="1"/>
      <c r="BN10" s="1" t="s">
        <v>376</v>
      </c>
      <c r="BO10" s="1">
        <f>BP10/BP18*100</f>
        <v>2.768496409</v>
      </c>
      <c r="BP10" s="1">
        <f t="shared" si="7"/>
        <v>1783.5</v>
      </c>
      <c r="BQ10" s="1"/>
      <c r="BR10" s="1"/>
      <c r="BS10" s="1"/>
      <c r="BT10" s="1"/>
      <c r="BU10" s="1">
        <f>('Total TV Universe (RV)'!J25)</f>
        <v>1386.9</v>
      </c>
      <c r="BV10" s="1">
        <f>('Radio (RV)'!H12)</f>
        <v>396.6</v>
      </c>
      <c r="BW10" s="1"/>
      <c r="BX10" s="1"/>
      <c r="BY10" s="1"/>
      <c r="BZ10" s="1" t="s">
        <v>824</v>
      </c>
      <c r="CA10" s="1">
        <f>CB10/CB17*100</f>
        <v>1.55963817</v>
      </c>
      <c r="CB10" s="1">
        <f t="shared" si="8"/>
        <v>1052.5</v>
      </c>
      <c r="CC10" s="1"/>
      <c r="CD10" s="1"/>
      <c r="CE10" s="1"/>
      <c r="CF10" s="1"/>
      <c r="CG10" s="1"/>
      <c r="CH10" s="1"/>
      <c r="CI10" s="21">
        <f>('Newspaper (RV)'!I4)</f>
        <v>1052.5</v>
      </c>
      <c r="CJ10" s="1"/>
      <c r="CK10" s="1"/>
      <c r="CL10" s="1" t="s">
        <v>825</v>
      </c>
      <c r="CM10" s="1">
        <f>CN10/CN20*100</f>
        <v>1.786555192</v>
      </c>
      <c r="CN10" s="1">
        <f t="shared" si="9"/>
        <v>1240.950437</v>
      </c>
      <c r="CO10" s="1">
        <f>('Wireline (RV) '!J18)</f>
        <v>190.0504373</v>
      </c>
      <c r="CP10" s="1"/>
      <c r="CQ10" s="1">
        <v>307.8</v>
      </c>
      <c r="CR10" s="1">
        <f>('CableSatIPTV (RV)'!J33)</f>
        <v>639.7</v>
      </c>
      <c r="CS10" s="1">
        <f>('Total TV Universe (RV)'!L42)</f>
        <v>19.3</v>
      </c>
      <c r="CT10" s="1">
        <f>('Radio (RV)'!J21)</f>
        <v>84.1</v>
      </c>
      <c r="CU10" s="1"/>
      <c r="CV10" s="1"/>
      <c r="CW10" s="1"/>
      <c r="CX10" s="1"/>
      <c r="CY10" s="1" t="s">
        <v>825</v>
      </c>
      <c r="CZ10" s="1">
        <f>DA10/DA20*100</f>
        <v>1.855022543</v>
      </c>
      <c r="DA10" s="1">
        <f t="shared" si="10"/>
        <v>1324.05612</v>
      </c>
      <c r="DB10" s="1">
        <f>('Wireline (RV) '!K18)</f>
        <v>209.4021117</v>
      </c>
      <c r="DC10" s="1"/>
      <c r="DD10" s="1">
        <f>('ISPs (RV)'!H17)</f>
        <v>345.1540086</v>
      </c>
      <c r="DE10" s="1">
        <f>('CableSatIPTV (RV)'!K33)</f>
        <v>652.7</v>
      </c>
      <c r="DF10" s="1">
        <f>('Total TV Universe (RV)'!M42)</f>
        <v>21.4</v>
      </c>
      <c r="DG10" s="1">
        <f>('Radio (RV)'!K21)</f>
        <v>95.4</v>
      </c>
      <c r="DH10" s="1"/>
      <c r="DI10" s="1"/>
      <c r="DJ10" s="1"/>
      <c r="DK10" s="1"/>
      <c r="DL10" s="1" t="s">
        <v>825</v>
      </c>
      <c r="DM10" s="1">
        <f>DN10/DN19*100</f>
        <v>1.848798666</v>
      </c>
      <c r="DN10" s="1">
        <f t="shared" si="11"/>
        <v>1338.1</v>
      </c>
      <c r="DO10" s="1">
        <f>('Wireline (RV) '!L18)</f>
        <v>219.205932</v>
      </c>
      <c r="DP10" s="1"/>
      <c r="DQ10" s="1">
        <f>('ISPs (RV)'!I17)</f>
        <v>372.994068</v>
      </c>
      <c r="DR10" s="1">
        <f>('CableSatIPTV (RV)'!L33)</f>
        <v>631.5</v>
      </c>
      <c r="DS10" s="21">
        <f>('Total TV Universe (RV)'!N42)</f>
        <v>19.7</v>
      </c>
      <c r="DT10" s="1">
        <f>('Radio (RV)'!L21)</f>
        <v>94.7</v>
      </c>
      <c r="DU10" s="1"/>
      <c r="DV10" s="1"/>
      <c r="DW10" s="1"/>
      <c r="DX10" s="1"/>
      <c r="DY10" s="1" t="s">
        <v>825</v>
      </c>
      <c r="DZ10" s="1">
        <f>EA10/EA19*100</f>
        <v>1.754377595</v>
      </c>
      <c r="EA10" s="1">
        <f t="shared" si="12"/>
        <v>1290.7</v>
      </c>
      <c r="EB10" s="1">
        <f>('Wireline (RV) '!M18)</f>
        <v>180.1</v>
      </c>
      <c r="EC10" s="1"/>
      <c r="ED10" s="1">
        <f>('ISPs (RV)'!J17)</f>
        <v>395.4</v>
      </c>
      <c r="EE10" s="1">
        <f>('CableSatIPTV (RV)'!M33)</f>
        <v>600.5</v>
      </c>
      <c r="EF10" s="1">
        <f>('Total TV Universe (RV)'!O42)</f>
        <v>17.6</v>
      </c>
      <c r="EG10" s="1">
        <f>('Radio (RV)'!M21)</f>
        <v>97.1</v>
      </c>
      <c r="EH10" s="1"/>
      <c r="EI10" s="1"/>
      <c r="EJ10" s="1"/>
      <c r="EK10" s="1"/>
      <c r="EL10" s="1" t="s">
        <v>825</v>
      </c>
      <c r="EM10" s="1">
        <f>EN10/EN20*100</f>
        <v>1.687821244</v>
      </c>
      <c r="EN10" s="1">
        <f t="shared" si="13"/>
        <v>1287.892</v>
      </c>
      <c r="EO10" s="1">
        <f>('Wireline (RV) '!N18)</f>
        <v>172.664</v>
      </c>
      <c r="EP10" s="1"/>
      <c r="EQ10" s="1">
        <f>('ISPs (RV)'!K17)</f>
        <v>437.7</v>
      </c>
      <c r="ER10" s="1">
        <f>('CableSatIPTV (RV)'!N33)</f>
        <v>565.128</v>
      </c>
      <c r="ES10" s="1">
        <f>('Total TV Universe (RV)'!P42)</f>
        <v>17.7</v>
      </c>
      <c r="ET10" s="1">
        <f>('Radio (RV)'!N21)</f>
        <v>94.7</v>
      </c>
      <c r="EU10" s="1"/>
      <c r="EV10" s="1"/>
      <c r="EW10" s="1"/>
      <c r="EX10" s="1"/>
    </row>
    <row r="11" ht="15.75" customHeight="1">
      <c r="A11" s="1" t="s">
        <v>720</v>
      </c>
      <c r="B11" s="1">
        <f>C11/C34*100</f>
        <v>1.626091811</v>
      </c>
      <c r="C11" s="1">
        <f t="shared" si="1"/>
        <v>315.4703158</v>
      </c>
      <c r="D11" s="1"/>
      <c r="E11" s="1"/>
      <c r="F11" s="1"/>
      <c r="G11" s="1"/>
      <c r="H11" s="1">
        <f>('Newspaper (RV)'!B3)</f>
        <v>315.4703158</v>
      </c>
      <c r="I11" s="1"/>
      <c r="J11" s="1"/>
      <c r="K11" s="25" t="s">
        <v>557</v>
      </c>
      <c r="L11" s="1">
        <f>M11/M36*100</f>
        <v>3.375315749</v>
      </c>
      <c r="M11" s="1">
        <f t="shared" si="16"/>
        <v>770.5</v>
      </c>
      <c r="N11" s="1"/>
      <c r="O11" s="1"/>
      <c r="P11" s="1">
        <v>83.5</v>
      </c>
      <c r="Q11" s="1">
        <v>48.1</v>
      </c>
      <c r="R11" s="1">
        <f>278.3+337.6</f>
        <v>615.9</v>
      </c>
      <c r="S11" s="1">
        <f>('Radio (RV)'!C14)</f>
        <v>23</v>
      </c>
      <c r="T11" s="1"/>
      <c r="U11" s="1" t="s">
        <v>44</v>
      </c>
      <c r="V11" s="1">
        <f>W11/W35*100</f>
        <v>2.026112642</v>
      </c>
      <c r="W11" s="1">
        <f t="shared" si="3"/>
        <v>506.3</v>
      </c>
      <c r="X11" s="41">
        <f>('Wireline (RV) '!D16)</f>
        <v>506.3</v>
      </c>
      <c r="Y11" s="1"/>
      <c r="Z11" s="1"/>
      <c r="AA11" s="1"/>
      <c r="AB11" s="1"/>
      <c r="AC11" s="1"/>
      <c r="AD11" s="1"/>
      <c r="AE11" s="1" t="s">
        <v>44</v>
      </c>
      <c r="AF11" s="1">
        <f>AG11/AG31*100</f>
        <v>1.66982684</v>
      </c>
      <c r="AG11" s="1">
        <f t="shared" si="4"/>
        <v>530</v>
      </c>
      <c r="AH11" s="41">
        <f>('Wireline (RV) '!E16)</f>
        <v>528.6</v>
      </c>
      <c r="AI11" s="1"/>
      <c r="AJ11" s="41">
        <v>1.4</v>
      </c>
      <c r="AK11" s="1"/>
      <c r="AL11" s="1"/>
      <c r="AM11" s="1"/>
      <c r="AN11" s="1"/>
      <c r="AO11" s="1"/>
      <c r="AP11" s="1" t="s">
        <v>826</v>
      </c>
      <c r="AQ11" s="1">
        <f>AR11/AR27*100</f>
        <v>1.649682965</v>
      </c>
      <c r="AR11" s="1">
        <f t="shared" si="15"/>
        <v>718.7</v>
      </c>
      <c r="AS11" s="1">
        <f>('Wireline (RV) '!F25)</f>
        <v>758.4</v>
      </c>
      <c r="AT11" s="1"/>
      <c r="AU11" s="1"/>
      <c r="AV11" s="1"/>
      <c r="AW11" s="1"/>
      <c r="AX11" s="1"/>
      <c r="AY11" s="1"/>
      <c r="AZ11" s="1"/>
      <c r="BA11" s="1"/>
      <c r="BB11" s="1" t="s">
        <v>826</v>
      </c>
      <c r="BC11" s="1">
        <f>BD11/BD29*100</f>
        <v>1.557040659</v>
      </c>
      <c r="BD11" s="1">
        <f t="shared" si="6"/>
        <v>804.2</v>
      </c>
      <c r="BE11" s="1">
        <v>804.2</v>
      </c>
      <c r="BF11" s="1"/>
      <c r="BG11" s="1"/>
      <c r="BH11" s="1"/>
      <c r="BI11" s="1"/>
      <c r="BJ11" s="1"/>
      <c r="BK11" s="1"/>
      <c r="BL11" s="1"/>
      <c r="BM11" s="1"/>
      <c r="BN11" s="1" t="s">
        <v>825</v>
      </c>
      <c r="BO11" s="1">
        <f>BP11/BP18*100</f>
        <v>1.304551179</v>
      </c>
      <c r="BP11" s="1">
        <f t="shared" si="7"/>
        <v>840.4081794</v>
      </c>
      <c r="BQ11" s="1">
        <f>('Wireline (RV) '!H18)</f>
        <v>79.2</v>
      </c>
      <c r="BR11" s="1"/>
      <c r="BS11" s="1">
        <f>('ISPs (RV)'!E17)</f>
        <v>215.9081794</v>
      </c>
      <c r="BT11" s="1">
        <f>('CableSatIPTV (RV)'!H33)</f>
        <v>512.1</v>
      </c>
      <c r="BU11" s="543" t="str">
        <f>('Total TV Universe (RV)'!J42)</f>
        <v>Remstar</v>
      </c>
      <c r="BV11" s="1">
        <f>('Radio (RV)'!H21)</f>
        <v>33.2</v>
      </c>
      <c r="BW11" s="1"/>
      <c r="BX11" s="1"/>
      <c r="BY11" s="1"/>
      <c r="BZ11" s="1" t="s">
        <v>720</v>
      </c>
      <c r="CA11" s="1">
        <f>CB11/CB17*100</f>
        <v>1.496699017</v>
      </c>
      <c r="CB11" s="1">
        <f t="shared" si="8"/>
        <v>1010.026393</v>
      </c>
      <c r="CC11" s="1"/>
      <c r="CD11" s="1"/>
      <c r="CE11" s="1"/>
      <c r="CF11" s="1"/>
      <c r="CG11" s="1"/>
      <c r="CH11" s="1"/>
      <c r="CI11" s="1">
        <f>('Newspaper (RV)'!I3)</f>
        <v>1010.026393</v>
      </c>
      <c r="CJ11" s="1"/>
      <c r="CK11" s="1"/>
      <c r="CL11" s="1" t="s">
        <v>720</v>
      </c>
      <c r="CM11" s="1">
        <f>CN11/CN20*100</f>
        <v>1.408857968</v>
      </c>
      <c r="CN11" s="1">
        <f t="shared" si="9"/>
        <v>978.6</v>
      </c>
      <c r="CO11" s="1"/>
      <c r="CP11" s="1"/>
      <c r="CQ11" s="1"/>
      <c r="CR11" s="1"/>
      <c r="CS11" s="1"/>
      <c r="CT11" s="1"/>
      <c r="CU11" s="1">
        <f>('Newspaper (RV)'!J3)</f>
        <v>978.6</v>
      </c>
      <c r="CV11" s="1"/>
      <c r="CW11" s="1"/>
      <c r="CX11" s="1"/>
      <c r="CY11" s="1" t="s">
        <v>720</v>
      </c>
      <c r="CZ11" s="1">
        <f>DA11/DA20*100</f>
        <v>1.28332978</v>
      </c>
      <c r="DA11" s="1">
        <f t="shared" si="10"/>
        <v>916</v>
      </c>
      <c r="DB11" s="1"/>
      <c r="DC11" s="1"/>
      <c r="DD11" s="1"/>
      <c r="DE11" s="1"/>
      <c r="DF11" s="1"/>
      <c r="DG11" s="1"/>
      <c r="DH11" s="1">
        <f>('Newspaper (RV)'!K3)</f>
        <v>916</v>
      </c>
      <c r="DI11" s="1"/>
      <c r="DJ11" s="1"/>
      <c r="DK11" s="1"/>
      <c r="DL11" s="1" t="s">
        <v>720</v>
      </c>
      <c r="DM11" s="1">
        <f>DN11/DN19*100</f>
        <v>1.285593429</v>
      </c>
      <c r="DN11" s="1">
        <f t="shared" si="11"/>
        <v>930.4704721</v>
      </c>
      <c r="DO11" s="1"/>
      <c r="DP11" s="1"/>
      <c r="DQ11" s="1"/>
      <c r="DR11" s="1"/>
      <c r="DS11" s="1"/>
      <c r="DT11" s="1"/>
      <c r="DU11" s="1">
        <f>('Newspaper (RV)'!L3)</f>
        <v>930.4704721</v>
      </c>
      <c r="DV11" s="1"/>
      <c r="DW11" s="1"/>
      <c r="DX11" s="1"/>
      <c r="DY11" s="1" t="s">
        <v>720</v>
      </c>
      <c r="DZ11" s="1">
        <f>EA11/EA19*100</f>
        <v>1.166368183</v>
      </c>
      <c r="EA11" s="1">
        <f t="shared" si="12"/>
        <v>858.1</v>
      </c>
      <c r="EB11" s="1"/>
      <c r="EC11" s="1"/>
      <c r="ED11" s="1"/>
      <c r="EE11" s="1"/>
      <c r="EF11" s="1"/>
      <c r="EG11" s="1"/>
      <c r="EH11" s="1">
        <f>('Newspaper (RV)'!M3)</f>
        <v>858.1</v>
      </c>
      <c r="EI11" s="1"/>
      <c r="EJ11" s="1"/>
      <c r="EK11" s="1"/>
      <c r="EL11" s="1" t="s">
        <v>720</v>
      </c>
      <c r="EM11" s="1">
        <f>EN11/EN20*100</f>
        <v>1.030469825</v>
      </c>
      <c r="EN11" s="1">
        <f t="shared" si="13"/>
        <v>786.3</v>
      </c>
      <c r="EO11" s="1"/>
      <c r="EP11" s="147"/>
      <c r="EQ11" s="1"/>
      <c r="ER11" s="1"/>
      <c r="ES11" s="1"/>
      <c r="ET11" s="1"/>
      <c r="EU11" s="1">
        <f>('Newspaper (RV)'!N3)</f>
        <v>786.3</v>
      </c>
      <c r="EV11" s="1"/>
      <c r="EW11" s="1"/>
      <c r="EX11" s="1"/>
    </row>
    <row r="12" ht="15.75" customHeight="1">
      <c r="A12" s="25" t="s">
        <v>823</v>
      </c>
      <c r="B12" s="1">
        <f>C12/C34*100</f>
        <v>1.454599961</v>
      </c>
      <c r="C12" s="1">
        <f t="shared" si="1"/>
        <v>282.2</v>
      </c>
      <c r="D12" s="41">
        <v>282.2</v>
      </c>
      <c r="E12" s="1"/>
      <c r="F12" s="1"/>
      <c r="G12" s="1"/>
      <c r="H12" s="1"/>
      <c r="I12" s="1"/>
      <c r="J12" s="1"/>
      <c r="K12" s="25" t="s">
        <v>818</v>
      </c>
      <c r="L12" s="1">
        <f>M12/M36*100</f>
        <v>1.515278024</v>
      </c>
      <c r="M12" s="1">
        <f t="shared" si="16"/>
        <v>345.9</v>
      </c>
      <c r="N12" s="1"/>
      <c r="O12" s="1"/>
      <c r="P12" s="1">
        <v>245.0</v>
      </c>
      <c r="Q12" s="1">
        <v>100.9</v>
      </c>
      <c r="R12" s="1"/>
      <c r="S12" s="1"/>
      <c r="T12" s="1"/>
      <c r="U12" s="25" t="s">
        <v>818</v>
      </c>
      <c r="V12" s="1">
        <f>W12/W35*100</f>
        <v>1.838027921</v>
      </c>
      <c r="W12" s="1">
        <f t="shared" si="3"/>
        <v>459.3</v>
      </c>
      <c r="X12" s="1"/>
      <c r="Y12" s="1"/>
      <c r="Z12" s="1">
        <v>292.3</v>
      </c>
      <c r="AA12" s="1">
        <v>167.0</v>
      </c>
      <c r="AB12" s="1"/>
      <c r="AC12" s="1"/>
      <c r="AD12" s="1"/>
      <c r="AE12" s="1" t="s">
        <v>720</v>
      </c>
      <c r="AF12" s="1">
        <f>AG12/AG31*100</f>
        <v>1.603033767</v>
      </c>
      <c r="AG12" s="1">
        <f t="shared" si="4"/>
        <v>508.8</v>
      </c>
      <c r="AH12" s="1"/>
      <c r="AI12" s="1"/>
      <c r="AJ12" s="1"/>
      <c r="AK12" s="1"/>
      <c r="AL12" s="1"/>
      <c r="AM12" s="1">
        <f>('Newspaper (RV)'!E3)</f>
        <v>508.8</v>
      </c>
      <c r="AN12" s="1"/>
      <c r="AO12" s="1"/>
      <c r="AP12" s="25" t="s">
        <v>818</v>
      </c>
      <c r="AQ12" s="1">
        <f>AR12/AR27*100</f>
        <v>2.174175184</v>
      </c>
      <c r="AR12" s="1">
        <f t="shared" si="15"/>
        <v>947.2</v>
      </c>
      <c r="AS12" s="1"/>
      <c r="AT12" s="1"/>
      <c r="AU12" s="1">
        <f>('ISPs (RV)'!C15)</f>
        <v>59.7</v>
      </c>
      <c r="AV12" s="1">
        <v>659.0</v>
      </c>
      <c r="AW12" s="1"/>
      <c r="AX12" s="1"/>
      <c r="AY12" s="1"/>
      <c r="AZ12" s="1"/>
      <c r="BA12" s="1"/>
      <c r="BB12" s="1" t="s">
        <v>35</v>
      </c>
      <c r="BC12" s="1">
        <f>BD12/BD29*100</f>
        <v>1.473586416</v>
      </c>
      <c r="BD12" s="1">
        <f t="shared" si="6"/>
        <v>761.0964998</v>
      </c>
      <c r="BE12" s="1"/>
      <c r="BF12" s="1"/>
      <c r="BG12" s="1">
        <v>101.5</v>
      </c>
      <c r="BH12" s="1">
        <f>('CableSatIPTV (RV)'!G33)</f>
        <v>546.5964998</v>
      </c>
      <c r="BI12" s="1">
        <f>('Total TV Universe (RV)'!I42)</f>
        <v>113</v>
      </c>
      <c r="BJ12" s="1"/>
      <c r="BK12" s="1"/>
      <c r="BL12" s="1"/>
      <c r="BM12" s="1"/>
      <c r="BN12" s="1" t="s">
        <v>21</v>
      </c>
      <c r="BO12" s="1">
        <f>BP12/BP18*100</f>
        <v>1.524652186</v>
      </c>
      <c r="BP12" s="1">
        <f t="shared" si="7"/>
        <v>982.2</v>
      </c>
      <c r="BQ12" s="1">
        <f>('Wireline (RV) '!H17)</f>
        <v>476.8853035</v>
      </c>
      <c r="BR12" s="1">
        <f>('Wireless (RV)'!H10)</f>
        <v>375.8</v>
      </c>
      <c r="BS12" s="1">
        <f>('ISPs (RV)'!E19)</f>
        <v>89.81469651</v>
      </c>
      <c r="BT12" s="1">
        <f>('CableSatIPTV (RV)'!H38)</f>
        <v>39.7</v>
      </c>
      <c r="BU12" s="1"/>
      <c r="BV12" s="1"/>
      <c r="BW12" s="1"/>
      <c r="BX12" s="1"/>
      <c r="BY12" s="1"/>
      <c r="BZ12" s="1" t="s">
        <v>35</v>
      </c>
      <c r="CA12" s="1">
        <f>CB12/CB17*100</f>
        <v>1.655813941</v>
      </c>
      <c r="CB12" s="1">
        <f t="shared" si="8"/>
        <v>1117.402873</v>
      </c>
      <c r="CC12" s="543">
        <f>('Wireline (RV) '!I18)</f>
        <v>180.4028734</v>
      </c>
      <c r="CD12" s="1"/>
      <c r="CE12" s="1">
        <v>281.7</v>
      </c>
      <c r="CF12" s="543">
        <f>('CableSatIPTV (RV)'!I33)</f>
        <v>613.5</v>
      </c>
      <c r="CG12" s="543"/>
      <c r="CH12" s="1">
        <f>('Radio (RV)'!I21)</f>
        <v>41.8</v>
      </c>
      <c r="CI12" s="1"/>
      <c r="CJ12" s="1"/>
      <c r="CK12" s="1"/>
      <c r="CL12" s="25" t="s">
        <v>828</v>
      </c>
      <c r="CM12" s="1">
        <f>CN12/CN20*100</f>
        <v>1.467164475</v>
      </c>
      <c r="CN12" s="1">
        <f t="shared" si="9"/>
        <v>1019.1</v>
      </c>
      <c r="CO12" s="1"/>
      <c r="CP12" s="1"/>
      <c r="CQ12" s="1"/>
      <c r="CR12" s="1"/>
      <c r="CS12" s="1"/>
      <c r="CT12" s="1"/>
      <c r="CU12" s="1">
        <f>('Newspaper (RV)'!J4)</f>
        <v>1019.1</v>
      </c>
      <c r="CV12" s="1"/>
      <c r="CW12" s="1"/>
      <c r="CX12" s="1"/>
      <c r="CY12" s="1" t="s">
        <v>21</v>
      </c>
      <c r="CZ12" s="1">
        <f>DA12/DA20*100</f>
        <v>1.464621127</v>
      </c>
      <c r="DA12" s="1">
        <f t="shared" si="10"/>
        <v>1045.4</v>
      </c>
      <c r="DB12" s="1">
        <f>('Wireline (RV) '!K17)</f>
        <v>384.8782017</v>
      </c>
      <c r="DC12" s="1">
        <f>('Wireless (RV)'!K10)</f>
        <v>454.2</v>
      </c>
      <c r="DD12" s="1">
        <f>('ISPs (RV)'!H19)</f>
        <v>135.983715</v>
      </c>
      <c r="DE12" s="1">
        <f>('CableSatIPTV (RV)'!K38)</f>
        <v>70.33808326</v>
      </c>
      <c r="DF12" s="1"/>
      <c r="DG12" s="1"/>
      <c r="DH12" s="1"/>
      <c r="DI12" s="1"/>
      <c r="DJ12" s="1"/>
      <c r="DK12" s="1"/>
      <c r="DL12" s="1" t="s">
        <v>21</v>
      </c>
      <c r="DM12" s="1">
        <f>DN12/DN19*100</f>
        <v>1.474321766</v>
      </c>
      <c r="DN12" s="1">
        <f t="shared" si="11"/>
        <v>1067.065869</v>
      </c>
      <c r="DO12" s="1">
        <f>('Wireline (RV) '!L17)</f>
        <v>385.2</v>
      </c>
      <c r="DP12" s="1">
        <f>('Wireless (RV)'!L10)</f>
        <v>471.8</v>
      </c>
      <c r="DQ12" s="1">
        <f>('ISPs (RV)'!I19)</f>
        <v>139.9598823</v>
      </c>
      <c r="DR12" s="1">
        <f>('CableSatIPTV (RV)'!L38)</f>
        <v>70.10598698</v>
      </c>
      <c r="DS12" s="1"/>
      <c r="DT12" s="1"/>
      <c r="DU12" s="1"/>
      <c r="DV12" s="1"/>
      <c r="DW12" s="1"/>
      <c r="DX12" s="1"/>
      <c r="DY12" s="1" t="s">
        <v>21</v>
      </c>
      <c r="DZ12" s="1">
        <f>EA12/EA19*100</f>
        <v>1.472740052</v>
      </c>
      <c r="EA12" s="1">
        <f t="shared" si="12"/>
        <v>1083.498553</v>
      </c>
      <c r="EB12" s="1">
        <f>('Wireline (RV) '!M17)</f>
        <v>379.7</v>
      </c>
      <c r="EC12" s="1">
        <f>('Wireless (RV)'!M10)</f>
        <v>482.5</v>
      </c>
      <c r="ED12" s="1">
        <f>('ISPs (RV)'!J19)</f>
        <v>141.352816</v>
      </c>
      <c r="EE12" s="1">
        <f>('CableSatIPTV (RV)'!M38)</f>
        <v>79.9457371</v>
      </c>
      <c r="EF12" s="1"/>
      <c r="EG12" s="1"/>
      <c r="EH12" s="1"/>
      <c r="EI12" s="1"/>
      <c r="EJ12" s="1"/>
      <c r="EK12" s="1"/>
      <c r="EL12" s="1" t="s">
        <v>21</v>
      </c>
      <c r="EM12" s="1">
        <f>EN12/EN20*100</f>
        <v>1.438896534</v>
      </c>
      <c r="EN12" s="1">
        <f t="shared" si="13"/>
        <v>1097.95</v>
      </c>
      <c r="EO12" s="1">
        <f>('Wireline (RV) '!N17)</f>
        <v>350.9</v>
      </c>
      <c r="EP12" s="61">
        <f>('Wireless (RV)'!N10)</f>
        <v>492.4</v>
      </c>
      <c r="EQ12" s="1">
        <f>('ISPs (RV)'!K19)</f>
        <v>166.29</v>
      </c>
      <c r="ER12" s="1">
        <f>('CableSatIPTV (RV)'!N38)</f>
        <v>88.36</v>
      </c>
      <c r="ES12" s="1"/>
      <c r="ET12" s="1"/>
      <c r="EU12" s="1"/>
      <c r="EV12" s="1"/>
      <c r="EW12" s="1"/>
      <c r="EX12" s="1"/>
    </row>
    <row r="13" ht="15.75" customHeight="1">
      <c r="A13" s="1" t="s">
        <v>44</v>
      </c>
      <c r="B13" s="1">
        <f>C13/C34*100</f>
        <v>1.405116759</v>
      </c>
      <c r="C13" s="1">
        <f t="shared" si="1"/>
        <v>272.6</v>
      </c>
      <c r="D13" s="41">
        <f>('Wireline (RV) '!B16)</f>
        <v>272.6</v>
      </c>
      <c r="E13" s="1"/>
      <c r="F13" s="1"/>
      <c r="G13" s="1"/>
      <c r="H13" s="1"/>
      <c r="I13" s="1"/>
      <c r="J13" s="1"/>
      <c r="K13" s="1" t="s">
        <v>7</v>
      </c>
      <c r="L13" s="1">
        <f>M13/M36*100</f>
        <v>2.238528679</v>
      </c>
      <c r="M13" s="1">
        <f t="shared" si="16"/>
        <v>511</v>
      </c>
      <c r="N13" s="1"/>
      <c r="O13" s="92">
        <f>('Wireless (RV)'!C3)</f>
        <v>146.2</v>
      </c>
      <c r="P13" s="1">
        <f>('CableSatIPTV (RV)'!C22)</f>
        <v>277.8</v>
      </c>
      <c r="Q13" s="1">
        <f>('Total TV Universe (RV)'!C26)</f>
        <v>61.8</v>
      </c>
      <c r="R13" s="1"/>
      <c r="S13" s="1">
        <f>('Radio (RV)'!C13)</f>
        <v>25.2</v>
      </c>
      <c r="T13" s="1"/>
      <c r="U13" s="550" t="s">
        <v>557</v>
      </c>
      <c r="V13" s="1">
        <f>W13/W35*100</f>
        <v>3.552800323</v>
      </c>
      <c r="W13" s="1">
        <f t="shared" si="3"/>
        <v>887.8</v>
      </c>
      <c r="X13" s="1"/>
      <c r="Y13" s="1"/>
      <c r="Z13" s="1">
        <v>176.0</v>
      </c>
      <c r="AA13" s="1">
        <v>67.0</v>
      </c>
      <c r="AB13" s="1">
        <f>244.2+365.2</f>
        <v>609.4</v>
      </c>
      <c r="AC13" s="1">
        <v>35.4</v>
      </c>
      <c r="AD13" s="1"/>
      <c r="AE13" s="1" t="s">
        <v>829</v>
      </c>
      <c r="AF13" s="1">
        <f>AG13/AG31*100</f>
        <v>1.419037753</v>
      </c>
      <c r="AG13" s="1">
        <f t="shared" si="4"/>
        <v>450.4</v>
      </c>
      <c r="AH13" s="41">
        <v>446.8</v>
      </c>
      <c r="AI13" s="1"/>
      <c r="AJ13" s="41">
        <v>3.6</v>
      </c>
      <c r="AK13" s="1"/>
      <c r="AL13" s="1"/>
      <c r="AM13" s="1"/>
      <c r="AN13" s="1"/>
      <c r="AO13" s="1"/>
      <c r="AP13" s="1" t="s">
        <v>44</v>
      </c>
      <c r="AQ13" s="1">
        <f>AR13/AR27*100</f>
        <v>1.421523111</v>
      </c>
      <c r="AR13" s="1">
        <f t="shared" si="15"/>
        <v>619.3</v>
      </c>
      <c r="AS13" s="41">
        <f>('Wireline (RV) '!F16)</f>
        <v>818.3</v>
      </c>
      <c r="AT13" s="552">
        <f>('Wireless (RV)'!F11)</f>
        <v>108.1</v>
      </c>
      <c r="AU13" s="41">
        <f>('ISPs (RV)'!C21)</f>
        <v>20.8</v>
      </c>
      <c r="AV13" s="1"/>
      <c r="AW13" s="1"/>
      <c r="AX13" s="1"/>
      <c r="AY13" s="1"/>
      <c r="AZ13" s="1"/>
      <c r="BA13" s="1"/>
      <c r="BB13" s="1" t="s">
        <v>820</v>
      </c>
      <c r="BC13" s="1">
        <f>BD13/BD29*100</f>
        <v>1.646069758</v>
      </c>
      <c r="BD13" s="1">
        <f t="shared" si="6"/>
        <v>850.1828722</v>
      </c>
      <c r="BE13" s="41">
        <f>('Wireline (RV) '!G17)</f>
        <v>601.1398722</v>
      </c>
      <c r="BF13" s="1">
        <f>('Wireless (RV)'!G10)</f>
        <v>193.8</v>
      </c>
      <c r="BG13" s="41">
        <v>51.1</v>
      </c>
      <c r="BH13" s="543">
        <f>('CableSatIPTV (RV)'!G38)</f>
        <v>4.143</v>
      </c>
      <c r="BI13" s="41"/>
      <c r="BJ13" s="1"/>
      <c r="BK13" s="1"/>
      <c r="BL13" s="1"/>
      <c r="BM13" s="1"/>
      <c r="BN13" s="1" t="s">
        <v>713</v>
      </c>
      <c r="BO13" s="1">
        <f>BP13/BP18*100</f>
        <v>1.241826256</v>
      </c>
      <c r="BP13" s="1">
        <f t="shared" si="7"/>
        <v>800</v>
      </c>
      <c r="BQ13" s="1"/>
      <c r="BR13" s="1"/>
      <c r="BS13" s="1"/>
      <c r="BT13" s="1"/>
      <c r="BU13" s="1"/>
      <c r="BV13" s="1"/>
      <c r="BW13" s="1"/>
      <c r="BX13" s="1">
        <v>800.0</v>
      </c>
      <c r="BY13" s="1"/>
      <c r="BZ13" s="1" t="s">
        <v>21</v>
      </c>
      <c r="CA13" s="1">
        <f>CB13/CB17*100</f>
        <v>1.465890192</v>
      </c>
      <c r="CB13" s="1">
        <f t="shared" si="8"/>
        <v>989.2354882</v>
      </c>
      <c r="CC13" s="41">
        <f>('Wireline (RV) '!I17)</f>
        <v>418.4693383</v>
      </c>
      <c r="CD13" s="92">
        <f>('Wireless (RV)'!I10)</f>
        <v>408.5</v>
      </c>
      <c r="CE13" s="1">
        <v>115.5</v>
      </c>
      <c r="CF13" s="1">
        <f>('CableSatIPTV (RV)'!I38)</f>
        <v>46.76614993</v>
      </c>
      <c r="CG13" s="1"/>
      <c r="CH13" s="1"/>
      <c r="CI13" s="1"/>
      <c r="CJ13" s="1"/>
      <c r="CK13" s="1"/>
      <c r="CL13" s="1" t="s">
        <v>21</v>
      </c>
      <c r="CM13" s="1">
        <f>CN13/CN20*100</f>
        <v>1.386396716</v>
      </c>
      <c r="CN13" s="1">
        <f t="shared" si="9"/>
        <v>962.9982988</v>
      </c>
      <c r="CO13" s="1">
        <f>('Wireline (RV) '!J17)</f>
        <v>364.860491</v>
      </c>
      <c r="CP13" s="1">
        <f>('Wireless (RV)'!J10)</f>
        <v>414.4</v>
      </c>
      <c r="CQ13" s="1">
        <v>124.7</v>
      </c>
      <c r="CR13" s="1">
        <f>('CableSatIPTV (RV)'!J38)</f>
        <v>59.03780774</v>
      </c>
      <c r="CS13" s="1"/>
      <c r="CT13" s="1"/>
      <c r="CU13" s="1"/>
      <c r="CV13" s="1"/>
      <c r="CW13" s="1"/>
      <c r="CX13" s="1"/>
      <c r="CY13" s="1" t="s">
        <v>828</v>
      </c>
      <c r="CZ13" s="1">
        <f>DA13/DA20*100</f>
        <v>1.165504415</v>
      </c>
      <c r="DA13" s="1">
        <f t="shared" si="10"/>
        <v>831.9</v>
      </c>
      <c r="DB13" s="1"/>
      <c r="DC13" s="1"/>
      <c r="DD13" s="1"/>
      <c r="DE13" s="1"/>
      <c r="DF13" s="1"/>
      <c r="DG13" s="1"/>
      <c r="DH13" s="1">
        <f>('Newspaper (RV)'!K4)</f>
        <v>831.9</v>
      </c>
      <c r="DI13" s="1"/>
      <c r="DJ13" s="1"/>
      <c r="DK13" s="1"/>
      <c r="DL13" s="1" t="s">
        <v>828</v>
      </c>
      <c r="DM13" s="1">
        <f>DN13/DN19*100</f>
        <v>1.03845533</v>
      </c>
      <c r="DN13" s="1">
        <f t="shared" si="11"/>
        <v>751.6</v>
      </c>
      <c r="DO13" s="1"/>
      <c r="DP13" s="1"/>
      <c r="DQ13" s="1"/>
      <c r="DR13" s="1"/>
      <c r="DS13" s="1"/>
      <c r="DT13" s="1"/>
      <c r="DU13" s="1">
        <f>('Newspaper (RV)'!L4)</f>
        <v>751.6</v>
      </c>
      <c r="DV13" s="1"/>
      <c r="DW13" s="1"/>
      <c r="DX13" s="1"/>
      <c r="DY13" s="1" t="s">
        <v>828</v>
      </c>
      <c r="DZ13" s="1">
        <f>EA13/EA19*100</f>
        <v>0.9165389418</v>
      </c>
      <c r="EA13" s="1">
        <f t="shared" si="12"/>
        <v>674.3</v>
      </c>
      <c r="EB13" s="1"/>
      <c r="EC13" s="1"/>
      <c r="ED13" s="1"/>
      <c r="EE13" s="1"/>
      <c r="EF13" s="1"/>
      <c r="EG13" s="1"/>
      <c r="EH13" s="1">
        <f>('Newspaper (RV)'!M4)</f>
        <v>674.3</v>
      </c>
      <c r="EI13" s="1"/>
      <c r="EJ13" s="1"/>
      <c r="EK13" s="1"/>
      <c r="EL13" s="1" t="s">
        <v>828</v>
      </c>
      <c r="EM13" s="1">
        <f>EN13/EN20*100</f>
        <v>1.388375598</v>
      </c>
      <c r="EN13" s="1">
        <f t="shared" si="13"/>
        <v>1059.4</v>
      </c>
      <c r="EO13" s="1"/>
      <c r="EP13" s="1"/>
      <c r="EQ13" s="1"/>
      <c r="ER13" s="1"/>
      <c r="ES13" s="1"/>
      <c r="ET13" s="1"/>
      <c r="EU13" s="1">
        <f>('Newspaper (RV)'!N4)</f>
        <v>1059.4</v>
      </c>
      <c r="EV13" s="1"/>
      <c r="EW13" s="1"/>
      <c r="EX13" s="1"/>
    </row>
    <row r="14" ht="15.75" customHeight="1">
      <c r="A14" s="25" t="s">
        <v>829</v>
      </c>
      <c r="B14" s="1">
        <f>C14/C34*100</f>
        <v>1.18347325</v>
      </c>
      <c r="C14" s="1">
        <f t="shared" si="1"/>
        <v>229.6</v>
      </c>
      <c r="D14" s="41">
        <v>229.6</v>
      </c>
      <c r="E14" s="1"/>
      <c r="F14" s="1"/>
      <c r="G14" s="1"/>
      <c r="H14" s="1"/>
      <c r="I14" s="1"/>
      <c r="J14" s="1"/>
      <c r="K14" s="1" t="s">
        <v>720</v>
      </c>
      <c r="L14" s="1">
        <f>M14/M36*100</f>
        <v>1.77082703</v>
      </c>
      <c r="M14" s="1">
        <f t="shared" si="16"/>
        <v>404.2354341</v>
      </c>
      <c r="N14" s="1"/>
      <c r="O14" s="1"/>
      <c r="P14" s="1"/>
      <c r="Q14" s="1"/>
      <c r="R14" s="1">
        <f>('Newspaper (RV)'!C3)</f>
        <v>404.2354341</v>
      </c>
      <c r="S14" s="1"/>
      <c r="T14" s="1"/>
      <c r="U14" s="1" t="s">
        <v>829</v>
      </c>
      <c r="V14" s="1">
        <f>W14/W35*100</f>
        <v>1.397029278</v>
      </c>
      <c r="W14" s="1">
        <f t="shared" si="3"/>
        <v>349.1</v>
      </c>
      <c r="X14" s="41">
        <v>349.1</v>
      </c>
      <c r="Y14" s="1"/>
      <c r="Z14" s="1"/>
      <c r="AA14" s="1"/>
      <c r="AB14" s="1"/>
      <c r="AC14" s="1"/>
      <c r="AD14" s="1"/>
      <c r="AE14" s="1" t="s">
        <v>609</v>
      </c>
      <c r="AF14" s="1">
        <f>AG14/AG31*100</f>
        <v>1.263397289</v>
      </c>
      <c r="AG14" s="1">
        <f t="shared" si="4"/>
        <v>401</v>
      </c>
      <c r="AH14" s="1"/>
      <c r="AI14" s="1"/>
      <c r="AJ14" s="1"/>
      <c r="AK14" s="1"/>
      <c r="AL14" s="1"/>
      <c r="AM14" s="1">
        <v>401.0</v>
      </c>
      <c r="AN14" s="1"/>
      <c r="AO14" s="1"/>
      <c r="AP14" s="1" t="s">
        <v>607</v>
      </c>
      <c r="AQ14" s="1">
        <f>AR14/AR27*100</f>
        <v>0.988157112</v>
      </c>
      <c r="AR14" s="1">
        <f t="shared" si="15"/>
        <v>430.5</v>
      </c>
      <c r="AS14" s="1"/>
      <c r="AT14" s="1"/>
      <c r="AU14" s="1"/>
      <c r="AV14" s="1"/>
      <c r="AW14" s="1">
        <v>619.3</v>
      </c>
      <c r="AX14" s="1"/>
      <c r="AY14" s="1"/>
      <c r="AZ14" s="1"/>
      <c r="BA14" s="1"/>
      <c r="BB14" s="1" t="s">
        <v>196</v>
      </c>
      <c r="BC14" s="1">
        <f>BD14/BD29*100</f>
        <v>1.108631536</v>
      </c>
      <c r="BD14" s="1">
        <f t="shared" si="6"/>
        <v>572.6</v>
      </c>
      <c r="BE14" s="1"/>
      <c r="BF14" s="1"/>
      <c r="BG14" s="1"/>
      <c r="BH14" s="1"/>
      <c r="BI14" s="1">
        <v>449.8</v>
      </c>
      <c r="BJ14" s="1"/>
      <c r="BK14" s="1">
        <f>('Radio (RV)'!G11)</f>
        <v>122.8</v>
      </c>
      <c r="BL14" s="1"/>
      <c r="BM14" s="1"/>
      <c r="BN14" s="1" t="s">
        <v>377</v>
      </c>
      <c r="BO14" s="1">
        <f>BP14/BP18*100</f>
        <v>1.213885165</v>
      </c>
      <c r="BP14" s="1">
        <f t="shared" si="7"/>
        <v>782</v>
      </c>
      <c r="BQ14" s="1"/>
      <c r="BR14" s="1"/>
      <c r="BS14" s="1"/>
      <c r="BT14" s="1"/>
      <c r="BU14" s="1">
        <f>('Total TV Universe (RV)'!J4)</f>
        <v>490.9</v>
      </c>
      <c r="BV14" s="1">
        <f>('Radio (RV)'!H4)</f>
        <v>291.1</v>
      </c>
      <c r="BW14" s="1"/>
      <c r="BX14" s="1"/>
      <c r="BY14" s="1"/>
      <c r="BZ14" s="1" t="s">
        <v>377</v>
      </c>
      <c r="CA14" s="1">
        <f>CB14/CB17*100</f>
        <v>1.259120716</v>
      </c>
      <c r="CB14" s="1">
        <f t="shared" si="8"/>
        <v>849.7</v>
      </c>
      <c r="CC14" s="1"/>
      <c r="CD14" s="1"/>
      <c r="CE14" s="1"/>
      <c r="CF14" s="1"/>
      <c r="CG14" s="1">
        <f>('Total TV Universe (RV)'!K4)</f>
        <v>523.7</v>
      </c>
      <c r="CH14" s="1">
        <f>('Radio (RV)'!I4)</f>
        <v>326</v>
      </c>
      <c r="CI14" s="1"/>
      <c r="CJ14" s="1"/>
      <c r="CK14" s="1"/>
      <c r="CL14" s="1" t="s">
        <v>377</v>
      </c>
      <c r="CM14" s="1">
        <f>CN14/CN20*100</f>
        <v>1.287350087</v>
      </c>
      <c r="CN14" s="1">
        <f t="shared" si="9"/>
        <v>894.2</v>
      </c>
      <c r="CO14" s="1"/>
      <c r="CP14" s="1"/>
      <c r="CQ14" s="1"/>
      <c r="CR14" s="1"/>
      <c r="CS14" s="1">
        <f>('Total TV Universe (RV)'!L4)</f>
        <v>553.9</v>
      </c>
      <c r="CT14" s="1">
        <f>('Radio (RV)'!J4)</f>
        <v>340.3</v>
      </c>
      <c r="CU14" s="1"/>
      <c r="CV14" s="1"/>
      <c r="CW14" s="1"/>
      <c r="CX14" s="1"/>
      <c r="CY14" s="1" t="s">
        <v>377</v>
      </c>
      <c r="CZ14" s="1">
        <f>DA14/DA20*100</f>
        <v>1.249145013</v>
      </c>
      <c r="DA14" s="1">
        <f t="shared" si="10"/>
        <v>891.6</v>
      </c>
      <c r="DB14" s="1"/>
      <c r="DC14" s="1"/>
      <c r="DD14" s="1"/>
      <c r="DE14" s="1"/>
      <c r="DF14" s="1">
        <f>('Total TV Universe (RV)'!M4)</f>
        <v>561.6</v>
      </c>
      <c r="DG14" s="1">
        <f>('Radio (RV)'!K4)</f>
        <v>330</v>
      </c>
      <c r="DH14" s="113"/>
      <c r="DI14" s="113"/>
      <c r="DJ14" s="1"/>
      <c r="DK14" s="1"/>
      <c r="DL14" s="25" t="s">
        <v>832</v>
      </c>
      <c r="DM14" s="1">
        <f>DN14/DN19*100</f>
        <v>0.89835505</v>
      </c>
      <c r="DN14" s="1">
        <f t="shared" si="11"/>
        <v>650.2</v>
      </c>
      <c r="DO14" s="1">
        <f>('Wireline (RV) '!L19)</f>
        <v>115.2</v>
      </c>
      <c r="DP14" s="1"/>
      <c r="DQ14" s="1">
        <f>('ISPs (RV)'!I18)</f>
        <v>202.3</v>
      </c>
      <c r="DR14" s="1">
        <f>('CableSatIPTV (RV)'!L36)</f>
        <v>332.7</v>
      </c>
      <c r="DS14" s="1"/>
      <c r="DT14" s="1"/>
      <c r="DU14" s="41"/>
      <c r="DV14" s="1"/>
      <c r="DW14" s="1"/>
      <c r="DX14" s="1"/>
      <c r="DY14" s="25" t="s">
        <v>832</v>
      </c>
      <c r="DZ14" s="1">
        <f>EA14/EA19*100</f>
        <v>0.8866355506</v>
      </c>
      <c r="EA14" s="1">
        <f t="shared" si="12"/>
        <v>652.3</v>
      </c>
      <c r="EB14" s="1">
        <f>('Wireline (RV) '!M19)</f>
        <v>118.3</v>
      </c>
      <c r="EC14" s="1"/>
      <c r="ED14" s="1">
        <f>('ISPs (RV)'!J18)</f>
        <v>207.6</v>
      </c>
      <c r="EE14" s="1">
        <f>('CableSatIPTV (RV)'!M36)</f>
        <v>326.4</v>
      </c>
      <c r="EF14" s="1"/>
      <c r="EG14" s="1"/>
      <c r="EH14" s="1"/>
      <c r="EI14" s="1"/>
      <c r="EJ14" s="1"/>
      <c r="EK14" s="25"/>
      <c r="EL14" s="25" t="s">
        <v>832</v>
      </c>
      <c r="EM14" s="1">
        <f>EN14/EN20*100</f>
        <v>0.8349033484</v>
      </c>
      <c r="EN14" s="1">
        <f t="shared" si="13"/>
        <v>637.073</v>
      </c>
      <c r="EO14" s="1">
        <f>('Wireline (RV) '!N19)</f>
        <v>120.2</v>
      </c>
      <c r="EP14" s="1"/>
      <c r="EQ14" s="1">
        <f>('ISPs (RV)'!K18)</f>
        <v>210.9</v>
      </c>
      <c r="ER14" s="1">
        <f>('CableSatIPTV (RV)'!N36)</f>
        <v>305.973</v>
      </c>
      <c r="ES14" s="1"/>
      <c r="ET14" s="1"/>
      <c r="EU14" s="1"/>
      <c r="EV14" s="1"/>
      <c r="EW14" s="1"/>
      <c r="EX14" s="1"/>
    </row>
    <row r="15" ht="15.75" customHeight="1">
      <c r="A15" s="16" t="s">
        <v>80</v>
      </c>
      <c r="B15" s="558">
        <f>C15/C34*100</f>
        <v>0.9625024026</v>
      </c>
      <c r="C15" s="61">
        <f t="shared" si="1"/>
        <v>186.7305</v>
      </c>
      <c r="D15" s="147"/>
      <c r="E15" s="147"/>
      <c r="F15" s="147"/>
      <c r="G15" s="147"/>
      <c r="H15" s="61">
        <f>('Magazines (RV)'!B8)+('Newspaper (RV)'!B9)</f>
        <v>186.7305</v>
      </c>
      <c r="I15" s="147"/>
      <c r="J15" s="1"/>
      <c r="K15" s="25" t="s">
        <v>829</v>
      </c>
      <c r="L15" s="1">
        <f>M15/M36*100</f>
        <v>1.218267761</v>
      </c>
      <c r="M15" s="1">
        <f t="shared" si="16"/>
        <v>278.1</v>
      </c>
      <c r="N15" s="41">
        <v>278.1</v>
      </c>
      <c r="O15" s="1"/>
      <c r="P15" s="1"/>
      <c r="Q15" s="1"/>
      <c r="R15" s="1"/>
      <c r="S15" s="1"/>
      <c r="T15" s="1"/>
      <c r="U15" s="1" t="s">
        <v>720</v>
      </c>
      <c r="V15" s="1">
        <f>W15/W35*100</f>
        <v>1.647053403</v>
      </c>
      <c r="W15" s="1">
        <f t="shared" si="3"/>
        <v>411.5778762</v>
      </c>
      <c r="X15" s="1"/>
      <c r="Y15" s="1"/>
      <c r="Z15" s="1"/>
      <c r="AA15" s="1"/>
      <c r="AB15" s="1">
        <f>('Newspaper (RV)'!D3)</f>
        <v>411.5778762</v>
      </c>
      <c r="AC15" s="1"/>
      <c r="AD15" s="1"/>
      <c r="AE15" s="1" t="s">
        <v>835</v>
      </c>
      <c r="AF15" s="1">
        <f>AG15/AG31*100</f>
        <v>1.167933603</v>
      </c>
      <c r="AG15" s="1">
        <f t="shared" si="4"/>
        <v>370.7</v>
      </c>
      <c r="AH15" s="1"/>
      <c r="AI15" s="1"/>
      <c r="AJ15" s="1"/>
      <c r="AK15" s="1"/>
      <c r="AL15" s="1"/>
      <c r="AM15" s="1">
        <v>370.7</v>
      </c>
      <c r="AN15" s="1"/>
      <c r="AO15" s="1"/>
      <c r="AP15" s="1" t="s">
        <v>836</v>
      </c>
      <c r="AQ15" s="1">
        <f>AR15/AR27*100</f>
        <v>1.646698983</v>
      </c>
      <c r="AR15" s="1">
        <f t="shared" si="15"/>
        <v>717.4</v>
      </c>
      <c r="AS15" s="1"/>
      <c r="AT15" s="543">
        <f>('Wireless (RV)'!F4)</f>
        <v>430.5</v>
      </c>
      <c r="AU15" s="1"/>
      <c r="AV15" s="1"/>
      <c r="AW15" s="1"/>
      <c r="AX15" s="1"/>
      <c r="AY15" s="1"/>
      <c r="AZ15" s="1"/>
      <c r="BA15" s="1"/>
      <c r="BB15" s="25" t="s">
        <v>794</v>
      </c>
      <c r="BC15" s="1">
        <f>BD15/BD29*100</f>
        <v>0.9550959428</v>
      </c>
      <c r="BD15" s="1">
        <f t="shared" si="6"/>
        <v>493.3</v>
      </c>
      <c r="BE15" s="1"/>
      <c r="BF15" s="1"/>
      <c r="BG15" s="1"/>
      <c r="BH15" s="1"/>
      <c r="BI15" s="1"/>
      <c r="BJ15" s="1">
        <f>('Newspaper (RV)'!G16)</f>
        <v>493.3</v>
      </c>
      <c r="BK15" s="1"/>
      <c r="BL15" s="1"/>
      <c r="BM15" s="1"/>
      <c r="BN15" s="25" t="s">
        <v>794</v>
      </c>
      <c r="BO15" s="1">
        <f>BP15/BP18*100</f>
        <v>0.910578571</v>
      </c>
      <c r="BP15" s="1">
        <f t="shared" si="7"/>
        <v>586.6061</v>
      </c>
      <c r="BQ15" s="1"/>
      <c r="BR15" s="1"/>
      <c r="BS15" s="1"/>
      <c r="BT15" s="1"/>
      <c r="BU15" s="1"/>
      <c r="BV15" s="1"/>
      <c r="BW15" s="1">
        <f>('Newspaper (RV)'!H16)</f>
        <v>586.6061</v>
      </c>
      <c r="BX15" s="1"/>
      <c r="BY15" s="1"/>
      <c r="BZ15" s="1" t="s">
        <v>794</v>
      </c>
      <c r="CA15" s="1">
        <f>CB15/CB17*100</f>
        <v>0.7764384121</v>
      </c>
      <c r="CB15" s="1">
        <f t="shared" si="8"/>
        <v>523.9686</v>
      </c>
      <c r="CC15" s="1"/>
      <c r="CD15" s="1"/>
      <c r="CE15" s="1"/>
      <c r="CF15" s="1"/>
      <c r="CG15" s="1"/>
      <c r="CH15" s="1"/>
      <c r="CI15" s="1">
        <f>('Newspaper (RV)'!I16)</f>
        <v>523.9686</v>
      </c>
      <c r="CJ15" s="1"/>
      <c r="CK15" s="1"/>
      <c r="CL15" s="25" t="s">
        <v>832</v>
      </c>
      <c r="CM15" s="1">
        <f>CN15/CN20*100</f>
        <v>0.8553395926</v>
      </c>
      <c r="CN15" s="1">
        <f t="shared" si="9"/>
        <v>594.123286</v>
      </c>
      <c r="CO15" s="1">
        <f>('Wireline (RV) '!J19)</f>
        <v>97.223286</v>
      </c>
      <c r="CP15" s="1"/>
      <c r="CQ15" s="1">
        <v>170.5</v>
      </c>
      <c r="CR15" s="1">
        <f>('CableSatIPTV (RV)'!J36)</f>
        <v>326.4</v>
      </c>
      <c r="CS15" s="1"/>
      <c r="CT15" s="1"/>
      <c r="CU15" s="1"/>
      <c r="CV15" s="1"/>
      <c r="CW15" s="1"/>
      <c r="CX15" s="1"/>
      <c r="CY15" s="25" t="s">
        <v>832</v>
      </c>
      <c r="CZ15" s="1">
        <f>DA15/DA20*100</f>
        <v>0.8862553041</v>
      </c>
      <c r="DA15" s="1">
        <f t="shared" si="10"/>
        <v>632.580862</v>
      </c>
      <c r="DB15" s="1">
        <f>('Wireline (RV) '!K19)</f>
        <v>109.280862</v>
      </c>
      <c r="DC15" s="1"/>
      <c r="DD15" s="1">
        <f>('ISPs (RV)'!H18)</f>
        <v>191.6</v>
      </c>
      <c r="DE15" s="1">
        <f>('CableSatIPTV (RV)'!K36)</f>
        <v>331.7</v>
      </c>
      <c r="DF15" s="1"/>
      <c r="DG15" s="1"/>
      <c r="DH15" s="41"/>
      <c r="DI15" s="1"/>
      <c r="DJ15" s="1"/>
      <c r="DK15" s="1"/>
      <c r="DL15" s="25" t="s">
        <v>794</v>
      </c>
      <c r="DM15" s="1">
        <f>DN15/DN19*100</f>
        <v>0.5092797161</v>
      </c>
      <c r="DN15" s="1">
        <f t="shared" si="11"/>
        <v>368.6</v>
      </c>
      <c r="DO15" s="1"/>
      <c r="DP15" s="1"/>
      <c r="DQ15" s="1"/>
      <c r="DR15" s="1"/>
      <c r="DS15" s="1"/>
      <c r="DT15" s="1"/>
      <c r="DU15" s="1">
        <f>('Newspaper (RV)'!L16)</f>
        <v>368.6</v>
      </c>
      <c r="DV15" s="1"/>
      <c r="DW15" s="1"/>
      <c r="DX15" s="1"/>
      <c r="DY15" s="1" t="s">
        <v>771</v>
      </c>
      <c r="DZ15" s="1">
        <f>EA15/EA19*100</f>
        <v>0.8072556392</v>
      </c>
      <c r="EA15" s="1">
        <f t="shared" si="12"/>
        <v>593.9</v>
      </c>
      <c r="EB15" s="1"/>
      <c r="EC15" s="1"/>
      <c r="ED15" s="1"/>
      <c r="EE15" s="1"/>
      <c r="EF15" s="1"/>
      <c r="EG15" s="1"/>
      <c r="EH15" s="1"/>
      <c r="EI15" s="25">
        <v>593.9</v>
      </c>
      <c r="EJ15" s="1"/>
      <c r="EK15" s="25"/>
      <c r="EL15" s="1" t="s">
        <v>771</v>
      </c>
      <c r="EM15" s="1">
        <f>EN15/EN20*100</f>
        <v>0.9927265579</v>
      </c>
      <c r="EN15" s="1">
        <f t="shared" si="13"/>
        <v>757.5</v>
      </c>
      <c r="EO15" s="1"/>
      <c r="EP15" s="1"/>
      <c r="EQ15" s="1"/>
      <c r="ER15" s="1"/>
      <c r="ES15" s="1"/>
      <c r="ET15" s="1"/>
      <c r="EU15" s="1"/>
      <c r="EV15" s="25">
        <v>757.5</v>
      </c>
      <c r="EW15" s="25"/>
      <c r="EX15" s="25"/>
    </row>
    <row r="16" ht="15.75" customHeight="1">
      <c r="A16" s="1" t="s">
        <v>335</v>
      </c>
      <c r="B16" s="1">
        <f>C16/C34*100</f>
        <v>0.7613196819</v>
      </c>
      <c r="C16" s="1">
        <f t="shared" si="1"/>
        <v>147.7</v>
      </c>
      <c r="D16" s="1"/>
      <c r="E16" s="1"/>
      <c r="F16" s="1"/>
      <c r="G16" s="1">
        <v>147.7</v>
      </c>
      <c r="H16" s="1"/>
      <c r="I16" s="1"/>
      <c r="J16" s="1"/>
      <c r="K16" s="16" t="s">
        <v>80</v>
      </c>
      <c r="L16" s="558">
        <f>M16/M36*100</f>
        <v>0.9756447642</v>
      </c>
      <c r="M16" s="61">
        <f t="shared" si="16"/>
        <v>222.71525</v>
      </c>
      <c r="N16" s="147"/>
      <c r="O16" s="147"/>
      <c r="P16" s="147"/>
      <c r="Q16" s="147"/>
      <c r="R16" s="61">
        <f>('Magazines (RV)'!C8)+('Newspaper (RV)'!C9)</f>
        <v>222.71525</v>
      </c>
      <c r="S16" s="147"/>
      <c r="T16" s="1"/>
      <c r="U16" s="1" t="s">
        <v>838</v>
      </c>
      <c r="V16" s="1">
        <f>W16/W35*100</f>
        <v>1.554300119</v>
      </c>
      <c r="W16" s="1">
        <f t="shared" si="3"/>
        <v>388.4</v>
      </c>
      <c r="X16" s="1"/>
      <c r="Y16" s="1"/>
      <c r="Z16" s="1">
        <v>48.8</v>
      </c>
      <c r="AA16" s="1">
        <v>105.5</v>
      </c>
      <c r="AB16" s="1">
        <f>188.7+45.4</f>
        <v>234.1</v>
      </c>
      <c r="AC16" s="1"/>
      <c r="AD16" s="1"/>
      <c r="AE16" s="1" t="s">
        <v>618</v>
      </c>
      <c r="AF16" s="1">
        <f>AG16/AG31*100</f>
        <v>1.165069693</v>
      </c>
      <c r="AG16" s="1">
        <f t="shared" si="4"/>
        <v>369.791</v>
      </c>
      <c r="AH16" s="1"/>
      <c r="AI16" s="1"/>
      <c r="AJ16" s="1"/>
      <c r="AK16" s="1"/>
      <c r="AL16" s="1"/>
      <c r="AM16" s="1">
        <f>('Newspaper (RV)'!E13)</f>
        <v>369.791</v>
      </c>
      <c r="AN16" s="1"/>
      <c r="AO16" s="1"/>
      <c r="AP16" s="1" t="s">
        <v>820</v>
      </c>
      <c r="AQ16" s="1">
        <f>AR16/AR27*100</f>
        <v>0.3275494074</v>
      </c>
      <c r="AR16" s="1">
        <f t="shared" si="15"/>
        <v>142.7</v>
      </c>
      <c r="AS16" s="41">
        <f>('Wireline (RV) '!F17)</f>
        <v>559.6071604</v>
      </c>
      <c r="AT16" s="543">
        <f>('Wireless (RV)'!F10)</f>
        <v>133</v>
      </c>
      <c r="AU16" s="41">
        <f>('ISPs (RV)'!C19)</f>
        <v>24.79283962</v>
      </c>
      <c r="AV16" s="1"/>
      <c r="AW16" s="1"/>
      <c r="AX16" s="1"/>
      <c r="AY16" s="1"/>
      <c r="AZ16" s="1"/>
      <c r="BA16" s="1"/>
      <c r="BB16" s="1" t="s">
        <v>377</v>
      </c>
      <c r="BC16" s="1">
        <f>BD16/BD29*100</f>
        <v>0.9490939208</v>
      </c>
      <c r="BD16" s="1">
        <f t="shared" si="6"/>
        <v>490.2</v>
      </c>
      <c r="BE16" s="1"/>
      <c r="BF16" s="1"/>
      <c r="BG16" s="1"/>
      <c r="BH16" s="1"/>
      <c r="BI16" s="1">
        <f>('Total TV Universe (RV)'!I4)</f>
        <v>370.8</v>
      </c>
      <c r="BJ16" s="1"/>
      <c r="BK16" s="1">
        <f>('Radio (RV)'!G4)</f>
        <v>119.4</v>
      </c>
      <c r="BL16" s="1"/>
      <c r="BM16" s="1"/>
      <c r="BN16" s="1" t="s">
        <v>720</v>
      </c>
      <c r="BO16" s="1">
        <f>BP16/BP18*100</f>
        <v>1.526826119</v>
      </c>
      <c r="BP16" s="1">
        <f t="shared" si="7"/>
        <v>983.6004751</v>
      </c>
      <c r="BQ16" s="1"/>
      <c r="BR16" s="1"/>
      <c r="BS16" s="1"/>
      <c r="BT16" s="1"/>
      <c r="BU16" s="1"/>
      <c r="BV16" s="1"/>
      <c r="BW16" s="1">
        <f>('Newspaper (RV)'!H3)</f>
        <v>983.6004751</v>
      </c>
      <c r="BX16" s="1"/>
      <c r="BY16" s="1"/>
      <c r="BZ16" s="25" t="s">
        <v>832</v>
      </c>
      <c r="CA16" s="1">
        <f>CB16/CB17*100</f>
        <v>0.8648740307</v>
      </c>
      <c r="CB16" s="1">
        <f t="shared" si="8"/>
        <v>583.64814</v>
      </c>
      <c r="CC16" s="543">
        <f>('Wireline (RV) '!I19)</f>
        <v>99.14814</v>
      </c>
      <c r="CD16" s="1"/>
      <c r="CE16" s="1">
        <v>173.9</v>
      </c>
      <c r="CF16" s="41">
        <f>('CableSatIPTV (RV)'!I36)</f>
        <v>310.6</v>
      </c>
      <c r="CG16" s="1"/>
      <c r="CH16" s="1"/>
      <c r="CI16" s="1"/>
      <c r="CJ16" s="1"/>
      <c r="CK16" s="1"/>
      <c r="CL16" s="25" t="s">
        <v>794</v>
      </c>
      <c r="CM16" s="1">
        <f>CN16/CN20*100</f>
        <v>0.8138733207</v>
      </c>
      <c r="CN16" s="1">
        <f t="shared" si="9"/>
        <v>565.3206</v>
      </c>
      <c r="CO16" s="1"/>
      <c r="CP16" s="1"/>
      <c r="CQ16" s="1"/>
      <c r="CR16" s="1"/>
      <c r="CS16" s="1"/>
      <c r="CT16" s="1"/>
      <c r="CU16" s="1">
        <f>('Newspaper (RV)'!J16)</f>
        <v>565.3206</v>
      </c>
      <c r="CV16" s="113"/>
      <c r="CW16" s="1"/>
      <c r="CX16" s="1"/>
      <c r="CY16" s="25" t="s">
        <v>794</v>
      </c>
      <c r="CZ16" s="1">
        <f>DA16/DA20*100</f>
        <v>0.6542184052</v>
      </c>
      <c r="DA16" s="1">
        <f t="shared" si="10"/>
        <v>466.9603</v>
      </c>
      <c r="DB16" s="1"/>
      <c r="DC16" s="1"/>
      <c r="DD16" s="1"/>
      <c r="DE16" s="1"/>
      <c r="DF16" s="1"/>
      <c r="DG16" s="1"/>
      <c r="DH16" s="1">
        <f>('Newspaper (RV)'!K16)</f>
        <v>466.9603</v>
      </c>
      <c r="DI16" s="1"/>
      <c r="DJ16" s="1"/>
      <c r="DK16" s="1"/>
      <c r="DL16" s="1" t="s">
        <v>726</v>
      </c>
      <c r="DM16" s="1">
        <f>DN16/DN19*100</f>
        <v>0.375949568</v>
      </c>
      <c r="DN16" s="1">
        <f t="shared" si="11"/>
        <v>272.1</v>
      </c>
      <c r="DO16" s="1"/>
      <c r="DP16" s="1"/>
      <c r="DQ16" s="1"/>
      <c r="DR16" s="1"/>
      <c r="DS16" s="1"/>
      <c r="DT16" s="1"/>
      <c r="DU16" s="1">
        <f>('Newspaper (RV)'!L13)</f>
        <v>272.1</v>
      </c>
      <c r="DV16" s="1"/>
      <c r="DW16" s="1"/>
      <c r="DX16" s="1"/>
      <c r="DY16" s="25" t="s">
        <v>794</v>
      </c>
      <c r="DZ16" s="1">
        <f>EA16/EA19*100</f>
        <v>0.4766872414</v>
      </c>
      <c r="EA16" s="1">
        <f t="shared" si="12"/>
        <v>350.7</v>
      </c>
      <c r="EB16" s="1"/>
      <c r="EC16" s="1"/>
      <c r="ED16" s="1"/>
      <c r="EE16" s="1"/>
      <c r="EF16" s="1"/>
      <c r="EG16" s="1"/>
      <c r="EH16" s="1">
        <f>('Newspaper (RV)'!M16)</f>
        <v>350.7</v>
      </c>
      <c r="EI16" s="1"/>
      <c r="EJ16" s="1"/>
      <c r="EK16" s="1"/>
      <c r="EL16" s="1" t="s">
        <v>365</v>
      </c>
      <c r="EM16" s="1">
        <f>EN16/EN20*100</f>
        <v>0.5859380119</v>
      </c>
      <c r="EN16" s="1">
        <f>SUM(EO16:EW16)</f>
        <v>447.1</v>
      </c>
      <c r="EO16" s="1"/>
      <c r="EP16" s="1"/>
      <c r="EQ16" s="1"/>
      <c r="ER16" s="1"/>
      <c r="ES16" s="1"/>
      <c r="ET16" s="1"/>
      <c r="EU16" s="1"/>
      <c r="EV16" s="25"/>
      <c r="EW16" s="25">
        <v>447.1</v>
      </c>
      <c r="EX16" s="25"/>
    </row>
    <row r="17" ht="15.75" customHeight="1">
      <c r="A17" s="1" t="s">
        <v>840</v>
      </c>
      <c r="B17" s="1">
        <f>C17/C34*100</f>
        <v>0.7247227304</v>
      </c>
      <c r="C17" s="1">
        <f t="shared" si="1"/>
        <v>140.6</v>
      </c>
      <c r="D17" s="1"/>
      <c r="E17" s="1"/>
      <c r="F17" s="1">
        <v>20.9</v>
      </c>
      <c r="G17" s="1">
        <v>95.5</v>
      </c>
      <c r="H17" s="1"/>
      <c r="I17" s="1">
        <v>24.2</v>
      </c>
      <c r="J17" s="1"/>
      <c r="K17" s="25" t="s">
        <v>841</v>
      </c>
      <c r="L17" s="1">
        <f>M17/M36*100</f>
        <v>0.8432813519</v>
      </c>
      <c r="M17" s="1">
        <f t="shared" si="16"/>
        <v>192.5</v>
      </c>
      <c r="N17" s="41">
        <v>192.5</v>
      </c>
      <c r="O17" s="1"/>
      <c r="P17" s="1"/>
      <c r="Q17" s="1"/>
      <c r="R17" s="1"/>
      <c r="S17" s="1"/>
      <c r="T17" s="1"/>
      <c r="U17" s="25" t="s">
        <v>841</v>
      </c>
      <c r="V17" s="1">
        <f>W17/W35*100</f>
        <v>1.091291561</v>
      </c>
      <c r="W17" s="1">
        <f t="shared" si="3"/>
        <v>272.7</v>
      </c>
      <c r="X17" s="41">
        <v>272.7</v>
      </c>
      <c r="Y17" s="1"/>
      <c r="Z17" s="1"/>
      <c r="AA17" s="1"/>
      <c r="AB17" s="1"/>
      <c r="AC17" s="1"/>
      <c r="AD17" s="1"/>
      <c r="AE17" s="25" t="s">
        <v>841</v>
      </c>
      <c r="AF17" s="1">
        <f>AG17/AG31*100</f>
        <v>1.008197337</v>
      </c>
      <c r="AG17" s="1">
        <f t="shared" si="4"/>
        <v>320</v>
      </c>
      <c r="AH17" s="41">
        <v>317.8</v>
      </c>
      <c r="AI17" s="1"/>
      <c r="AJ17" s="41">
        <v>2.2</v>
      </c>
      <c r="AK17" s="1"/>
      <c r="AL17" s="1"/>
      <c r="AM17" s="1"/>
      <c r="AN17" s="1"/>
      <c r="AO17" s="1"/>
      <c r="AP17" s="1" t="s">
        <v>618</v>
      </c>
      <c r="AQ17" s="1">
        <f>AR17/AR27*100</f>
        <v>0.9374294182</v>
      </c>
      <c r="AR17" s="1">
        <f t="shared" si="15"/>
        <v>408.4</v>
      </c>
      <c r="AS17" s="1"/>
      <c r="AT17" s="1"/>
      <c r="AU17" s="1"/>
      <c r="AV17" s="1"/>
      <c r="AW17" s="1"/>
      <c r="AX17" s="1">
        <f>('Newspaper (RV)'!F13)</f>
        <v>142.7</v>
      </c>
      <c r="AY17" s="1"/>
      <c r="AZ17" s="1"/>
      <c r="BA17" s="1"/>
      <c r="BB17" s="1" t="s">
        <v>842</v>
      </c>
      <c r="BC17" s="1">
        <f>BD17/BD29*100</f>
        <v>0.6941047952</v>
      </c>
      <c r="BD17" s="1">
        <f t="shared" si="6"/>
        <v>358.5</v>
      </c>
      <c r="BE17" s="1">
        <v>358.5</v>
      </c>
      <c r="BF17" s="1"/>
      <c r="BG17" s="1"/>
      <c r="BH17" s="1"/>
      <c r="BI17" s="1"/>
      <c r="BJ17" s="1"/>
      <c r="BK17" s="1"/>
      <c r="BL17" s="1"/>
      <c r="BM17" s="1"/>
      <c r="BN17" s="25" t="s">
        <v>832</v>
      </c>
      <c r="BO17" s="1">
        <f>BP17/BP18*100</f>
        <v>0.7342297738</v>
      </c>
      <c r="BP17" s="1">
        <f t="shared" si="7"/>
        <v>473</v>
      </c>
      <c r="BQ17" s="1">
        <f>('Wireline (RV) '!H19)</f>
        <v>56.868</v>
      </c>
      <c r="BR17" s="1"/>
      <c r="BS17" s="1">
        <f>('ISPs (RV)'!E18)</f>
        <v>146.232</v>
      </c>
      <c r="BT17" s="543">
        <f>('CableSatIPTV (RV)'!H36)</f>
        <v>269.9</v>
      </c>
      <c r="BU17" s="1"/>
      <c r="BV17" s="1"/>
      <c r="BW17" s="1"/>
      <c r="BX17" s="1"/>
      <c r="BY17" s="1"/>
      <c r="BZ17" s="5" t="s">
        <v>798</v>
      </c>
      <c r="CA17" s="5"/>
      <c r="CB17" s="5">
        <f t="shared" si="8"/>
        <v>67483.601</v>
      </c>
      <c r="CC17" s="476">
        <f>('Wireline (RV) '!I36)</f>
        <v>16900</v>
      </c>
      <c r="CD17" s="575">
        <f>('Wireless (RV)'!I21)</f>
        <v>18000</v>
      </c>
      <c r="CE17" s="5">
        <f>('ISPs (RV)'!F41)</f>
        <v>6800</v>
      </c>
      <c r="CF17" s="122">
        <f>('CableSatIPTV (RV)'!I47)</f>
        <v>8129.9</v>
      </c>
      <c r="CG17" s="5">
        <v>6890.0</v>
      </c>
      <c r="CH17" s="5">
        <f>('Radio (RV)'!I30)</f>
        <v>1992.205</v>
      </c>
      <c r="CI17" s="5">
        <f>('Magazines (RV)'!I39)+('Newspaper (RV)'!I43)</f>
        <v>6492.496</v>
      </c>
      <c r="CJ17" s="90">
        <v>2279.0</v>
      </c>
      <c r="CK17" s="1"/>
      <c r="CL17" s="1" t="s">
        <v>726</v>
      </c>
      <c r="CM17" s="1">
        <f>CN17/CN20*100</f>
        <v>0.5704069427</v>
      </c>
      <c r="CN17" s="1">
        <f t="shared" si="9"/>
        <v>396.2076</v>
      </c>
      <c r="CO17" s="1"/>
      <c r="CP17" s="1"/>
      <c r="CQ17" s="1"/>
      <c r="CR17" s="1"/>
      <c r="CS17" s="1"/>
      <c r="CT17" s="1"/>
      <c r="CU17" s="1">
        <f>('Newspaper (RV)'!J13)</f>
        <v>396.2076</v>
      </c>
      <c r="CV17" s="1"/>
      <c r="CW17" s="1"/>
      <c r="CX17" s="1"/>
      <c r="CY17" s="1" t="s">
        <v>726</v>
      </c>
      <c r="CZ17" s="1">
        <f>DA17/DA20*100</f>
        <v>0.4531990807</v>
      </c>
      <c r="DA17" s="1">
        <f t="shared" si="10"/>
        <v>323.4790966</v>
      </c>
      <c r="DB17" s="1"/>
      <c r="DC17" s="1"/>
      <c r="DD17" s="1"/>
      <c r="DE17" s="1"/>
      <c r="DF17" s="1"/>
      <c r="DG17" s="1"/>
      <c r="DH17" s="1">
        <f>('Newspaper (RV)'!K13)</f>
        <v>323.4790966</v>
      </c>
      <c r="DI17" s="1"/>
      <c r="DJ17" s="1"/>
      <c r="DK17" s="1"/>
      <c r="DL17" s="1" t="s">
        <v>771</v>
      </c>
      <c r="DM17" s="1">
        <f>DN17/DN19*100</f>
        <v>0.4909036439</v>
      </c>
      <c r="DN17" s="1">
        <f t="shared" si="11"/>
        <v>355.3</v>
      </c>
      <c r="DO17" s="1"/>
      <c r="DP17" s="1"/>
      <c r="DQ17" s="1"/>
      <c r="DR17" s="1"/>
      <c r="DS17" s="1"/>
      <c r="DT17" s="1"/>
      <c r="DU17" s="1"/>
      <c r="DV17" s="1">
        <v>355.3</v>
      </c>
      <c r="DW17" s="1"/>
      <c r="DX17" s="1"/>
      <c r="DY17" s="1" t="s">
        <v>365</v>
      </c>
      <c r="DZ17" s="1">
        <f>EA17/EA19*100</f>
        <v>0.4422983415</v>
      </c>
      <c r="EA17" s="1">
        <f>SUM(EB17:EJ17)</f>
        <v>325.4</v>
      </c>
      <c r="EB17" s="1"/>
      <c r="EC17" s="1"/>
      <c r="ED17" s="1"/>
      <c r="EE17" s="1"/>
      <c r="EF17" s="1"/>
      <c r="EG17" s="1"/>
      <c r="EH17" s="1"/>
      <c r="EI17" s="25"/>
      <c r="EJ17" s="25">
        <v>325.4</v>
      </c>
      <c r="EK17" s="1"/>
      <c r="EL17" s="1" t="s">
        <v>726</v>
      </c>
      <c r="EM17" s="1">
        <f>EN17/EN20*100</f>
        <v>0.2931543149</v>
      </c>
      <c r="EN17" s="1">
        <f>SUM(EO17:EV17)</f>
        <v>223.6914</v>
      </c>
      <c r="EO17" s="1"/>
      <c r="EP17" s="1"/>
      <c r="EQ17" s="1"/>
      <c r="ER17" s="1"/>
      <c r="ES17" s="1"/>
      <c r="ET17" s="1"/>
      <c r="EU17" s="1">
        <f>('Newspaper (RV)'!N13)</f>
        <v>223.6914</v>
      </c>
      <c r="EV17" s="147"/>
      <c r="EW17" s="147"/>
      <c r="EX17" s="147"/>
    </row>
    <row r="18" ht="15.75" customHeight="1">
      <c r="A18" s="1" t="s">
        <v>838</v>
      </c>
      <c r="B18" s="1">
        <f>C18/C34*100</f>
        <v>0.3829793661</v>
      </c>
      <c r="C18" s="1">
        <f t="shared" si="1"/>
        <v>74.3</v>
      </c>
      <c r="D18" s="1"/>
      <c r="E18" s="1"/>
      <c r="F18" s="1">
        <v>18.9</v>
      </c>
      <c r="G18" s="1">
        <v>55.4</v>
      </c>
      <c r="H18" s="1"/>
      <c r="I18" s="1"/>
      <c r="J18" s="1"/>
      <c r="K18" s="1" t="s">
        <v>840</v>
      </c>
      <c r="L18" s="1">
        <f>M18/M36*100</f>
        <v>0.6286279168</v>
      </c>
      <c r="M18" s="1">
        <f t="shared" si="16"/>
        <v>143.5</v>
      </c>
      <c r="N18" s="1"/>
      <c r="O18" s="1"/>
      <c r="P18" s="1"/>
      <c r="Q18" s="1">
        <v>122.8</v>
      </c>
      <c r="R18" s="1"/>
      <c r="S18" s="1">
        <f>('Radio (RV)'!C15)</f>
        <v>20.7</v>
      </c>
      <c r="T18" s="1"/>
      <c r="U18" s="1" t="s">
        <v>607</v>
      </c>
      <c r="V18" s="1">
        <f>W18/W35*100</f>
        <v>0.9760396473</v>
      </c>
      <c r="W18" s="1">
        <f t="shared" si="3"/>
        <v>243.9</v>
      </c>
      <c r="X18" s="1"/>
      <c r="Y18" s="1"/>
      <c r="Z18" s="1"/>
      <c r="AA18" s="1">
        <v>243.9</v>
      </c>
      <c r="AB18" s="1"/>
      <c r="AC18" s="1"/>
      <c r="AD18" s="1"/>
      <c r="AE18" s="1" t="s">
        <v>607</v>
      </c>
      <c r="AF18" s="1">
        <f>AG18/AG31*100</f>
        <v>1.109017071</v>
      </c>
      <c r="AG18" s="1">
        <f t="shared" si="4"/>
        <v>352</v>
      </c>
      <c r="AH18" s="1"/>
      <c r="AI18" s="1"/>
      <c r="AJ18" s="1"/>
      <c r="AK18" s="1"/>
      <c r="AL18" s="1">
        <v>352.0</v>
      </c>
      <c r="AM18" s="1"/>
      <c r="AN18" s="1"/>
      <c r="AO18" s="1"/>
      <c r="AP18" s="1" t="s">
        <v>35</v>
      </c>
      <c r="AQ18" s="1">
        <f>AR18/AR27*100</f>
        <v>0.8367827465</v>
      </c>
      <c r="AR18" s="1">
        <f t="shared" ref="AR18:AR24" si="17">SUM(AS20:AZ20)</f>
        <v>364.5523247</v>
      </c>
      <c r="AS18" s="1"/>
      <c r="AT18" s="1"/>
      <c r="AU18" s="1">
        <f>('ISPs (RV)'!C17)</f>
        <v>30.09210136</v>
      </c>
      <c r="AV18" s="1">
        <f>('CableSatIPTV (RV)'!F33)</f>
        <v>341.1078986</v>
      </c>
      <c r="AW18" s="1">
        <f>('Total TV Universe (RV)'!H42)</f>
        <v>37.2</v>
      </c>
      <c r="AX18" s="1"/>
      <c r="AY18" s="1"/>
      <c r="AZ18" s="1"/>
      <c r="BA18" s="1"/>
      <c r="BB18" s="1" t="s">
        <v>847</v>
      </c>
      <c r="BC18" s="1">
        <f>BD18/BD29*100</f>
        <v>0.07885085673</v>
      </c>
      <c r="BD18" s="1">
        <f t="shared" si="6"/>
        <v>40.7258851</v>
      </c>
      <c r="BE18" s="1"/>
      <c r="BF18" s="1"/>
      <c r="BG18" s="1"/>
      <c r="BH18" s="1"/>
      <c r="BI18" s="1"/>
      <c r="BJ18" s="1">
        <f>('Newspaper (RV)'!G6)</f>
        <v>40.7258851</v>
      </c>
      <c r="BK18" s="1"/>
      <c r="BL18" s="1"/>
      <c r="BM18" s="1"/>
      <c r="BN18" s="5" t="s">
        <v>798</v>
      </c>
      <c r="BO18" s="5"/>
      <c r="BP18" s="5">
        <f t="shared" si="7"/>
        <v>64421.25025</v>
      </c>
      <c r="BQ18" s="589">
        <f>('Wireline (RV) '!H36)</f>
        <v>18000</v>
      </c>
      <c r="BR18" s="5">
        <f>('Wireless (RV)'!H21)</f>
        <v>16200</v>
      </c>
      <c r="BS18" s="5">
        <f>('ISPs (RV)'!E41)</f>
        <v>6200</v>
      </c>
      <c r="BT18" s="5">
        <f>('CableSatIPTV (RV)'!H47)</f>
        <v>6953.5</v>
      </c>
      <c r="BU18" s="5">
        <v>6312.9</v>
      </c>
      <c r="BV18" s="5">
        <f>('Radio (RV)'!H30)</f>
        <v>1969.528</v>
      </c>
      <c r="BW18" s="5">
        <f>('Magazines (RV)'!H39)+('Newspaper (RV)'!H43)</f>
        <v>7083.222254</v>
      </c>
      <c r="BX18" s="5">
        <v>1702.1</v>
      </c>
      <c r="BY18" s="1"/>
      <c r="BZ18" s="1"/>
      <c r="CA18" s="1"/>
      <c r="CB18" s="1"/>
      <c r="CC18" s="1"/>
      <c r="CD18" s="1"/>
      <c r="CE18" s="1"/>
      <c r="CF18" s="1"/>
      <c r="CG18" s="1"/>
      <c r="CH18" s="1"/>
      <c r="CI18" s="1"/>
      <c r="CJ18" s="1"/>
      <c r="CK18" s="1"/>
      <c r="CL18" s="1" t="s">
        <v>771</v>
      </c>
      <c r="CM18" s="1">
        <f>CN18/CN20*100</f>
        <v>0.2340898279</v>
      </c>
      <c r="CN18" s="1">
        <f>SUM(CO18:CW18)</f>
        <v>162.6</v>
      </c>
      <c r="CO18" s="1"/>
      <c r="CP18" s="1"/>
      <c r="CQ18" s="1"/>
      <c r="CR18" s="1"/>
      <c r="CS18" s="1"/>
      <c r="CT18" s="1"/>
      <c r="CU18" s="1"/>
      <c r="CV18" s="147"/>
      <c r="CW18" s="1">
        <v>162.6</v>
      </c>
      <c r="CX18" s="1"/>
      <c r="CY18" s="1" t="s">
        <v>771</v>
      </c>
      <c r="CZ18" s="1">
        <f>DA18/DA20*100</f>
        <v>0.3218131556</v>
      </c>
      <c r="DA18" s="1">
        <f t="shared" si="10"/>
        <v>229.7</v>
      </c>
      <c r="DB18" s="1"/>
      <c r="DC18" s="1"/>
      <c r="DD18" s="1"/>
      <c r="DE18" s="1"/>
      <c r="DF18" s="1"/>
      <c r="DG18" s="1"/>
      <c r="DH18" s="1"/>
      <c r="DI18" s="1">
        <v>229.7</v>
      </c>
      <c r="DJ18" s="39"/>
      <c r="DK18" s="39"/>
      <c r="DL18" s="1" t="s">
        <v>365</v>
      </c>
      <c r="DM18" s="1">
        <f>DN18/DN19*100</f>
        <v>0.2984384663</v>
      </c>
      <c r="DN18" s="1">
        <f>SUM(DO18:DW18)</f>
        <v>216</v>
      </c>
      <c r="DO18" s="1"/>
      <c r="DP18" s="1"/>
      <c r="DQ18" s="1"/>
      <c r="DR18" s="1"/>
      <c r="DS18" s="1"/>
      <c r="DT18" s="1"/>
      <c r="DU18" s="1"/>
      <c r="DV18" s="1"/>
      <c r="DW18" s="1">
        <v>216.0</v>
      </c>
      <c r="DX18" s="1"/>
      <c r="DY18" s="1" t="s">
        <v>726</v>
      </c>
      <c r="DZ18" s="1">
        <f>EA18/EA19*100</f>
        <v>0.3355976045</v>
      </c>
      <c r="EA18" s="1">
        <f t="shared" ref="EA18:EA19" si="18">SUM(EB18:EI18)</f>
        <v>246.9</v>
      </c>
      <c r="EB18" s="1"/>
      <c r="EC18" s="1"/>
      <c r="ED18" s="1"/>
      <c r="EE18" s="1"/>
      <c r="EF18" s="1"/>
      <c r="EG18" s="1"/>
      <c r="EH18" s="1">
        <f>('Newspaper (RV)'!M13)</f>
        <v>246.9</v>
      </c>
      <c r="EI18" s="1"/>
      <c r="EJ18" s="1"/>
      <c r="EK18" s="1"/>
      <c r="EL18" s="16" t="s">
        <v>794</v>
      </c>
      <c r="EM18" s="382">
        <f>EN18/EN20*100</f>
        <v>0.2392490662</v>
      </c>
      <c r="EN18" s="147">
        <f t="shared" ref="EN18:EN19" si="19">SUM(EO18:EW18)</f>
        <v>182.559</v>
      </c>
      <c r="EO18" s="147"/>
      <c r="EP18" s="147"/>
      <c r="EQ18" s="147"/>
      <c r="ER18" s="147"/>
      <c r="ES18" s="147"/>
      <c r="ET18" s="147"/>
      <c r="EU18" s="41">
        <v>182.559</v>
      </c>
      <c r="EV18" s="147"/>
      <c r="EW18" s="147"/>
      <c r="EX18" s="147"/>
    </row>
    <row r="19" ht="15.75" customHeight="1">
      <c r="A19" s="25" t="s">
        <v>794</v>
      </c>
      <c r="B19" s="1">
        <f>C19/C34*100</f>
        <v>0.6547246175</v>
      </c>
      <c r="C19" s="1">
        <f t="shared" si="1"/>
        <v>127.02</v>
      </c>
      <c r="D19" s="1"/>
      <c r="E19" s="1"/>
      <c r="F19" s="1"/>
      <c r="G19" s="1"/>
      <c r="H19" s="1">
        <f>('Newspaper (RV)'!B16)</f>
        <v>127.02</v>
      </c>
      <c r="I19" s="1"/>
      <c r="J19" s="1"/>
      <c r="K19" s="25" t="s">
        <v>794</v>
      </c>
      <c r="L19" s="1">
        <f>M19/M36*100</f>
        <v>0.7431827602</v>
      </c>
      <c r="M19" s="1">
        <f t="shared" si="16"/>
        <v>169.65</v>
      </c>
      <c r="N19" s="1"/>
      <c r="O19" s="1"/>
      <c r="P19" s="1"/>
      <c r="Q19" s="1"/>
      <c r="R19" s="1">
        <f>('Newspaper (RV)'!C16)</f>
        <v>169.65</v>
      </c>
      <c r="S19" s="1"/>
      <c r="T19" s="1"/>
      <c r="U19" s="16" t="s">
        <v>80</v>
      </c>
      <c r="V19" s="558">
        <f>W19/W35*100</f>
        <v>0.9368219821</v>
      </c>
      <c r="W19" s="593">
        <f t="shared" si="3"/>
        <v>234.1</v>
      </c>
      <c r="X19" s="147"/>
      <c r="Y19" s="147"/>
      <c r="Z19" s="147"/>
      <c r="AA19" s="147"/>
      <c r="AB19" s="61">
        <f>('Magazines (RV)'!D8)+('Newspaper (RV)'!D9)</f>
        <v>234.1</v>
      </c>
      <c r="AC19" s="147"/>
      <c r="AD19" s="1"/>
      <c r="AE19" s="595" t="s">
        <v>80</v>
      </c>
      <c r="AF19" s="596">
        <f>AG18/AG31*100</f>
        <v>1.109017071</v>
      </c>
      <c r="AG19" s="61">
        <f>SUM(AH19:AM19)</f>
        <v>278.918</v>
      </c>
      <c r="AH19" s="597"/>
      <c r="AI19" s="597"/>
      <c r="AJ19" s="597"/>
      <c r="AK19" s="597"/>
      <c r="AL19" s="597"/>
      <c r="AM19" s="61">
        <f>('Magazines (RV)'!E8)+('Newspaper (RV)'!E9)</f>
        <v>278.918</v>
      </c>
      <c r="AN19" s="147"/>
      <c r="AO19" s="1"/>
      <c r="AP19" s="25" t="s">
        <v>794</v>
      </c>
      <c r="AQ19" s="1">
        <f>AR19/AR27*100</f>
        <v>0.6174547343</v>
      </c>
      <c r="AR19" s="1">
        <f t="shared" si="17"/>
        <v>269</v>
      </c>
      <c r="AS19" s="1"/>
      <c r="AT19" s="1"/>
      <c r="AU19" s="1"/>
      <c r="AV19" s="1"/>
      <c r="AW19" s="1"/>
      <c r="AX19" s="1">
        <f>('Newspaper (RV)'!F16)</f>
        <v>410.8368</v>
      </c>
      <c r="AY19" s="1"/>
      <c r="AZ19" s="1"/>
      <c r="BA19" s="1"/>
      <c r="BB19" s="25" t="s">
        <v>850</v>
      </c>
      <c r="BC19" s="1">
        <f>BD19/BD29*100</f>
        <v>0.4629301438</v>
      </c>
      <c r="BD19" s="1">
        <f t="shared" si="6"/>
        <v>239.1</v>
      </c>
      <c r="BE19" s="1"/>
      <c r="BF19" s="1"/>
      <c r="BG19" s="1"/>
      <c r="BH19" s="1"/>
      <c r="BI19" s="1">
        <v>239.1</v>
      </c>
      <c r="BJ19" s="1"/>
      <c r="BK19" s="1"/>
      <c r="BL19" s="1"/>
      <c r="BM19" s="1"/>
      <c r="BN19" s="1" t="s">
        <v>851</v>
      </c>
      <c r="BO19" s="1">
        <f>BO3+BO5+BO6</f>
        <v>27.00492289</v>
      </c>
      <c r="BP19" s="1"/>
      <c r="BQ19" s="1"/>
      <c r="BR19" s="1"/>
      <c r="BS19" s="1"/>
      <c r="BT19" s="1"/>
      <c r="BU19" s="1"/>
      <c r="BV19" s="1"/>
      <c r="BW19" s="1"/>
      <c r="BX19" s="1"/>
      <c r="BY19" s="1"/>
      <c r="BZ19" s="1" t="s">
        <v>852</v>
      </c>
      <c r="CA19" s="1">
        <v>27.3</v>
      </c>
      <c r="CB19" s="1"/>
      <c r="CC19" s="1"/>
      <c r="CD19" s="1"/>
      <c r="CE19" s="1"/>
      <c r="CF19" s="1"/>
      <c r="CG19" s="1"/>
      <c r="CH19" s="1"/>
      <c r="CI19" s="1"/>
      <c r="CJ19" s="1"/>
      <c r="CK19" s="1"/>
      <c r="CL19" s="1" t="s">
        <v>365</v>
      </c>
      <c r="CM19" s="1">
        <f>CN19/CN20*100</f>
        <v>0.1655616864</v>
      </c>
      <c r="CN19" s="1">
        <f t="shared" ref="CN19:CN20" si="20">SUM(CO19:CV19)</f>
        <v>115</v>
      </c>
      <c r="CO19" s="1"/>
      <c r="CP19" s="1"/>
      <c r="CQ19" s="1"/>
      <c r="CR19" s="1"/>
      <c r="CS19" s="1"/>
      <c r="CT19" s="1"/>
      <c r="CU19" s="1"/>
      <c r="CV19" s="1">
        <v>115.0</v>
      </c>
      <c r="CW19" s="1"/>
      <c r="CX19" s="1"/>
      <c r="CY19" s="1" t="s">
        <v>365</v>
      </c>
      <c r="CZ19" s="1">
        <f>DA19/DA20*100</f>
        <v>0.1882964219</v>
      </c>
      <c r="DA19" s="1">
        <f>SUM(DB19:DJ19)</f>
        <v>134.4</v>
      </c>
      <c r="DB19" s="1"/>
      <c r="DC19" s="1"/>
      <c r="DD19" s="1"/>
      <c r="DE19" s="1"/>
      <c r="DF19" s="1"/>
      <c r="DG19" s="1"/>
      <c r="DH19" s="1"/>
      <c r="DI19" s="1"/>
      <c r="DJ19" s="1">
        <v>134.4</v>
      </c>
      <c r="DK19" s="39"/>
      <c r="DL19" s="5" t="s">
        <v>798</v>
      </c>
      <c r="DM19" s="5"/>
      <c r="DN19" s="5">
        <f>SUM(DO19:DV19)</f>
        <v>72376.729</v>
      </c>
      <c r="DO19" s="133">
        <f>('Wireline (RV) '!L36)</f>
        <v>15600</v>
      </c>
      <c r="DP19" s="5">
        <f>('Wireless (RV)'!L21)</f>
        <v>21200</v>
      </c>
      <c r="DQ19" s="3">
        <f>('ISPs (RV)'!I41)</f>
        <v>8100</v>
      </c>
      <c r="DR19" s="530">
        <f>('CableSatIPTV (RV)'!L47)</f>
        <v>8793.9</v>
      </c>
      <c r="DS19" s="79">
        <f>('Total TV Universe (RV)'!N50)</f>
        <v>7497.894</v>
      </c>
      <c r="DT19" s="5">
        <f>('Radio (RV)'!L30)</f>
        <v>1998.783</v>
      </c>
      <c r="DU19" s="4">
        <f>('Magazines (RV)'!L39)+('Newspaper (RV)'!L43)</f>
        <v>5661.152</v>
      </c>
      <c r="DV19" s="3">
        <v>3525.0</v>
      </c>
      <c r="DW19" s="5">
        <v>216.0</v>
      </c>
      <c r="DX19" s="1"/>
      <c r="DY19" s="5" t="s">
        <v>798</v>
      </c>
      <c r="DZ19" s="1"/>
      <c r="EA19" s="5">
        <f t="shared" si="18"/>
        <v>73570.251</v>
      </c>
      <c r="EB19" s="5">
        <f>('Wireline (RV) '!M36)</f>
        <v>15500</v>
      </c>
      <c r="EC19" s="5">
        <f>('Wireless (RV)'!M21)</f>
        <v>22000</v>
      </c>
      <c r="ED19" s="5">
        <f>('ISPs (RV)'!J41)</f>
        <v>8400</v>
      </c>
      <c r="EE19" s="5">
        <f>('CableSatIPTV (RV)'!M47)</f>
        <v>8930</v>
      </c>
      <c r="EF19" s="5">
        <f>('Total TV Universe (RV)'!O50)</f>
        <v>7620.2</v>
      </c>
      <c r="EG19" s="5">
        <f>('Radio (RV)'!M30)</f>
        <v>1902.7</v>
      </c>
      <c r="EH19" s="530">
        <f>('Magazines (RV)'!M39)+('Newspaper (RV)'!M43)</f>
        <v>5424.351</v>
      </c>
      <c r="EI19" s="3">
        <v>3793.0</v>
      </c>
      <c r="EJ19" s="3">
        <v>325.4</v>
      </c>
      <c r="EK19" s="5"/>
      <c r="EL19" s="457" t="s">
        <v>622</v>
      </c>
      <c r="EM19" s="382">
        <f>EN19/EN20*100</f>
        <v>0.1870257519</v>
      </c>
      <c r="EN19" s="382">
        <f t="shared" si="19"/>
        <v>142.71</v>
      </c>
      <c r="EO19" s="147"/>
      <c r="EP19" s="147"/>
      <c r="EQ19" s="147"/>
      <c r="ER19" s="147"/>
      <c r="ES19" s="147"/>
      <c r="ET19" s="147"/>
      <c r="EU19" s="46">
        <v>142.71</v>
      </c>
      <c r="EV19" s="147"/>
      <c r="EW19" s="147"/>
      <c r="EX19" s="147"/>
    </row>
    <row r="20" ht="15.75" customHeight="1">
      <c r="A20" s="25" t="s">
        <v>841</v>
      </c>
      <c r="B20" s="1">
        <f>C20/C34*100</f>
        <v>0.6546215275</v>
      </c>
      <c r="C20" s="1">
        <f t="shared" si="1"/>
        <v>127</v>
      </c>
      <c r="D20" s="41">
        <v>127.0</v>
      </c>
      <c r="E20" s="1"/>
      <c r="F20" s="1"/>
      <c r="G20" s="1"/>
      <c r="H20" s="1"/>
      <c r="I20" s="1"/>
      <c r="J20" s="1"/>
      <c r="K20" s="1" t="s">
        <v>838</v>
      </c>
      <c r="L20" s="1">
        <f>M20/M36*100</f>
        <v>0.4564671006</v>
      </c>
      <c r="M20" s="1">
        <f t="shared" si="16"/>
        <v>104.2</v>
      </c>
      <c r="N20" s="1"/>
      <c r="O20" s="1"/>
      <c r="P20" s="1">
        <f>('CableSatIPTV (RV)'!C29)</f>
        <v>36.8</v>
      </c>
      <c r="Q20" s="543">
        <f>('Total TV Universe (RV)'!C43)</f>
        <v>67.4</v>
      </c>
      <c r="R20" s="543"/>
      <c r="S20" s="1"/>
      <c r="T20" s="1"/>
      <c r="U20" s="1" t="s">
        <v>853</v>
      </c>
      <c r="V20" s="1">
        <f>W20/W35*100</f>
        <v>0.9104100851</v>
      </c>
      <c r="W20" s="1">
        <f t="shared" si="3"/>
        <v>227.5</v>
      </c>
      <c r="X20" s="1"/>
      <c r="Y20" s="1"/>
      <c r="Z20" s="1"/>
      <c r="AA20" s="1">
        <v>227.5</v>
      </c>
      <c r="AB20" s="1"/>
      <c r="AC20" s="1"/>
      <c r="AD20" s="1"/>
      <c r="AE20" s="1" t="s">
        <v>838</v>
      </c>
      <c r="AF20" s="1">
        <f>AG20/AG31*100</f>
        <v>0.7602438048</v>
      </c>
      <c r="AG20" s="1">
        <f t="shared" ref="AG20:AG31" si="21">SUM(AH20:AN20)</f>
        <v>241.3</v>
      </c>
      <c r="AH20" s="1"/>
      <c r="AI20" s="1"/>
      <c r="AJ20" s="1"/>
      <c r="AK20" s="1">
        <v>130.6</v>
      </c>
      <c r="AL20" s="1">
        <v>65.1</v>
      </c>
      <c r="AM20" s="1">
        <v>45.6</v>
      </c>
      <c r="AN20" s="1"/>
      <c r="AO20" s="1"/>
      <c r="AP20" s="1" t="s">
        <v>196</v>
      </c>
      <c r="AQ20" s="1">
        <f>AR20/AR27*100</f>
        <v>0.5703996338</v>
      </c>
      <c r="AR20" s="1">
        <f t="shared" si="17"/>
        <v>248.5</v>
      </c>
      <c r="AS20" s="1"/>
      <c r="AT20" s="1"/>
      <c r="AU20" s="1"/>
      <c r="AV20" s="1"/>
      <c r="AW20" s="1">
        <f>('Total TV Universe (RV)'!H16)</f>
        <v>266.3523247</v>
      </c>
      <c r="AX20" s="1"/>
      <c r="AY20" s="1">
        <f>('Radio (RV)'!F11)</f>
        <v>98.2</v>
      </c>
      <c r="AZ20" s="1"/>
      <c r="BA20" s="1"/>
      <c r="BB20" s="1" t="s">
        <v>855</v>
      </c>
      <c r="BC20" s="1">
        <f>BD20/BD29*100</f>
        <v>0.3153965722</v>
      </c>
      <c r="BD20" s="1">
        <f t="shared" si="6"/>
        <v>162.9</v>
      </c>
      <c r="BE20" s="1"/>
      <c r="BF20" s="1"/>
      <c r="BG20" s="1"/>
      <c r="BH20" s="1"/>
      <c r="BI20" s="1"/>
      <c r="BJ20" s="1"/>
      <c r="BK20" s="1">
        <f>('Radio (RV)'!G5)</f>
        <v>162.9</v>
      </c>
      <c r="BL20" s="1"/>
      <c r="BM20" s="1"/>
      <c r="BN20" s="147"/>
      <c r="BO20" s="147"/>
      <c r="BP20" s="147"/>
      <c r="BQ20" s="147"/>
      <c r="BR20" s="147"/>
      <c r="BS20" s="147"/>
      <c r="BT20" s="147"/>
      <c r="BU20" s="147"/>
      <c r="BV20" s="147"/>
      <c r="BW20" s="147"/>
      <c r="BX20" s="147"/>
      <c r="BY20" s="1"/>
      <c r="BZ20" s="147"/>
      <c r="CA20" s="147"/>
      <c r="CB20" s="147"/>
      <c r="CC20" s="147"/>
      <c r="CD20" s="147"/>
      <c r="CE20" s="147"/>
      <c r="CF20" s="147"/>
      <c r="CG20" s="147"/>
      <c r="CH20" s="147"/>
      <c r="CI20" s="147"/>
      <c r="CJ20" s="147"/>
      <c r="CK20" s="1"/>
      <c r="CL20" s="5" t="s">
        <v>798</v>
      </c>
      <c r="CM20" s="5"/>
      <c r="CN20" s="5">
        <f t="shared" si="20"/>
        <v>69460.515</v>
      </c>
      <c r="CO20" s="476">
        <f>('Wireline (RV) '!J36)</f>
        <v>16400</v>
      </c>
      <c r="CP20" s="5">
        <f>('Wireless (RV)'!J21)</f>
        <v>19100</v>
      </c>
      <c r="CQ20" s="5">
        <f>('ISPs (RV)'!G41)</f>
        <v>7200</v>
      </c>
      <c r="CR20" s="530">
        <f>('CableSatIPTV (RV)'!J47)</f>
        <v>8459.1</v>
      </c>
      <c r="CS20" s="5">
        <v>7249.8</v>
      </c>
      <c r="CT20" s="5">
        <f>('Radio (RV)'!J30)</f>
        <v>2025.612</v>
      </c>
      <c r="CU20" s="5">
        <f>('Magazines (RV)'!J39)+('Newspaper (RV)'!J43)</f>
        <v>6352.003</v>
      </c>
      <c r="CV20" s="3">
        <v>2674.0</v>
      </c>
      <c r="CW20" s="5">
        <v>162.6</v>
      </c>
      <c r="CX20" s="1"/>
      <c r="CY20" s="5" t="s">
        <v>798</v>
      </c>
      <c r="CZ20" s="5"/>
      <c r="DA20" s="5">
        <f>SUM(DB20:DI20)</f>
        <v>71376.821</v>
      </c>
      <c r="DB20" s="5">
        <f>('Wireline (RV) '!K36)</f>
        <v>15900</v>
      </c>
      <c r="DC20" s="5">
        <f>('Wireless (RV)'!K21)</f>
        <v>20400</v>
      </c>
      <c r="DD20" s="5">
        <f>('ISPs (RV)'!H41)</f>
        <v>7625</v>
      </c>
      <c r="DE20" s="530">
        <f>('CableSatIPTV (RV)'!K47)</f>
        <v>8560.8</v>
      </c>
      <c r="DF20" s="5">
        <f>('Total TV Universe (RV)'!M50)</f>
        <v>7521.858</v>
      </c>
      <c r="DG20" s="5">
        <f>('Radio (RV)'!K30)</f>
        <v>2017.94</v>
      </c>
      <c r="DH20" s="4">
        <f>('Magazines (RV)'!K39)+('Newspaper (RV)'!K43)</f>
        <v>6266.223</v>
      </c>
      <c r="DI20" s="3">
        <v>3085.0</v>
      </c>
      <c r="DJ20" s="90">
        <v>134.4</v>
      </c>
      <c r="DK20" s="39"/>
      <c r="DL20" s="1" t="s">
        <v>851</v>
      </c>
      <c r="DM20" s="1">
        <f>DM2+DM3+DM5+DM6</f>
        <v>57.74630571</v>
      </c>
      <c r="DN20" s="1"/>
      <c r="DO20" s="1"/>
      <c r="DP20" s="1"/>
      <c r="DQ20" s="1"/>
      <c r="DR20" s="1"/>
      <c r="DS20" s="1"/>
      <c r="DT20" s="1"/>
      <c r="DU20" s="1"/>
      <c r="DV20" s="1"/>
      <c r="DW20" s="1"/>
      <c r="DX20" s="1"/>
      <c r="DY20" s="1" t="s">
        <v>851</v>
      </c>
      <c r="DZ20" s="1">
        <f>DZ2+DZ3+DZ5+DZ6</f>
        <v>58.22379628</v>
      </c>
      <c r="EA20" s="1"/>
      <c r="EB20" s="1"/>
      <c r="EC20" s="1"/>
      <c r="ED20" s="1"/>
      <c r="EE20" s="1"/>
      <c r="EF20" s="1"/>
      <c r="EG20" s="1"/>
      <c r="EH20" s="1"/>
      <c r="EI20" s="25"/>
      <c r="EJ20" s="1"/>
      <c r="EK20" s="1"/>
      <c r="EL20" s="5" t="s">
        <v>798</v>
      </c>
      <c r="EM20" s="1"/>
      <c r="EN20" s="3">
        <v>76305.0</v>
      </c>
      <c r="EO20" s="5">
        <f>('Wireline (RV) '!N36)</f>
        <v>14951</v>
      </c>
      <c r="EP20" s="5">
        <f>('Wireless (RV)'!N21)</f>
        <v>23600</v>
      </c>
      <c r="EQ20" s="5">
        <f>('ISPs (RV)'!K41)</f>
        <v>9249</v>
      </c>
      <c r="ER20" s="5">
        <f>('CableSatIPTV (RV)'!N47)</f>
        <v>8918.2</v>
      </c>
      <c r="ES20" s="5">
        <f>('Total TV Universe (RV)'!P50)</f>
        <v>7566</v>
      </c>
      <c r="ET20" s="5">
        <f>('Radio (RV)'!N30)</f>
        <v>1869.4</v>
      </c>
      <c r="EU20" s="530">
        <f>('Magazines (RV)'!N39)+('Newspaper (RV)'!N43)</f>
        <v>5100.291</v>
      </c>
      <c r="EV20" s="3">
        <v>4604.0</v>
      </c>
      <c r="EW20" s="3">
        <v>447.1</v>
      </c>
      <c r="EX20" s="3"/>
    </row>
    <row r="21" ht="15.75" customHeight="1">
      <c r="A21" s="1" t="s">
        <v>196</v>
      </c>
      <c r="B21" s="1">
        <f>C21/C34*100</f>
        <v>0.5365834725</v>
      </c>
      <c r="C21" s="1">
        <f t="shared" si="1"/>
        <v>104.1</v>
      </c>
      <c r="D21" s="1"/>
      <c r="E21" s="1"/>
      <c r="F21" s="1"/>
      <c r="G21" s="1">
        <v>73.9</v>
      </c>
      <c r="H21" s="1"/>
      <c r="I21" s="1">
        <v>30.2</v>
      </c>
      <c r="J21" s="1"/>
      <c r="K21" s="1" t="s">
        <v>335</v>
      </c>
      <c r="L21" s="1">
        <f>M21/M36*100</f>
        <v>1.002300121</v>
      </c>
      <c r="M21" s="1">
        <f t="shared" si="16"/>
        <v>228.8</v>
      </c>
      <c r="N21" s="1"/>
      <c r="O21" s="1"/>
      <c r="P21" s="1"/>
      <c r="Q21" s="1">
        <v>228.8</v>
      </c>
      <c r="R21" s="1"/>
      <c r="S21" s="1"/>
      <c r="T21" s="1"/>
      <c r="U21" s="1" t="s">
        <v>196</v>
      </c>
      <c r="V21" s="1">
        <f>W21/W35*100</f>
        <v>0.8659900766</v>
      </c>
      <c r="W21" s="1">
        <f t="shared" si="3"/>
        <v>216.4</v>
      </c>
      <c r="X21" s="1"/>
      <c r="Y21" s="1"/>
      <c r="Z21" s="1"/>
      <c r="AA21" s="1">
        <v>142.4</v>
      </c>
      <c r="AB21" s="1"/>
      <c r="AC21" s="1">
        <v>74.0</v>
      </c>
      <c r="AD21" s="1"/>
      <c r="AE21" s="1" t="s">
        <v>196</v>
      </c>
      <c r="AF21" s="1">
        <f>AG21/AG31*100</f>
        <v>0.7536275098</v>
      </c>
      <c r="AG21" s="1">
        <f t="shared" si="21"/>
        <v>239.2</v>
      </c>
      <c r="AH21" s="1"/>
      <c r="AI21" s="1"/>
      <c r="AJ21" s="1"/>
      <c r="AK21" s="1"/>
      <c r="AL21" s="1">
        <v>169.5</v>
      </c>
      <c r="AM21" s="1"/>
      <c r="AN21" s="1">
        <v>69.7</v>
      </c>
      <c r="AO21" s="1"/>
      <c r="AP21" s="1" t="s">
        <v>842</v>
      </c>
      <c r="AQ21" s="1">
        <f>AR21/AR27*100</f>
        <v>0.3647344137</v>
      </c>
      <c r="AR21" s="1">
        <f t="shared" si="17"/>
        <v>158.9</v>
      </c>
      <c r="AS21" s="1">
        <f>('Wireline (RV) '!F26)</f>
        <v>269</v>
      </c>
      <c r="AT21" s="1"/>
      <c r="AU21" s="1"/>
      <c r="AV21" s="1"/>
      <c r="AW21" s="1"/>
      <c r="AX21" s="1"/>
      <c r="AY21" s="1"/>
      <c r="AZ21" s="1"/>
      <c r="BA21" s="1"/>
      <c r="BB21" s="25" t="s">
        <v>832</v>
      </c>
      <c r="BC21" s="1">
        <f>BD21/BD29*100</f>
        <v>0.3655424975</v>
      </c>
      <c r="BD21" s="1">
        <f t="shared" si="6"/>
        <v>188.8</v>
      </c>
      <c r="BE21" s="1">
        <f>('Wireline (RV) '!G19)</f>
        <v>27.4</v>
      </c>
      <c r="BF21" s="1"/>
      <c r="BG21" s="1">
        <v>20.7</v>
      </c>
      <c r="BH21" s="1">
        <f>('CableSatIPTV (RV)'!G36)</f>
        <v>140.7</v>
      </c>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t="s">
        <v>851</v>
      </c>
      <c r="CM21" s="1">
        <v>56.530924682850134</v>
      </c>
      <c r="CN21" s="1"/>
      <c r="CO21" s="1"/>
      <c r="CP21" s="1"/>
      <c r="CQ21" s="1"/>
      <c r="CR21" s="1"/>
      <c r="CS21" s="1"/>
      <c r="CT21" s="1"/>
      <c r="CU21" s="1"/>
      <c r="CV21" s="1"/>
      <c r="CW21" s="1"/>
      <c r="CX21" s="1"/>
      <c r="CY21" s="1" t="s">
        <v>851</v>
      </c>
      <c r="CZ21" s="1">
        <v>55.95346753413</v>
      </c>
      <c r="DA21" s="1"/>
      <c r="DB21" s="1"/>
      <c r="DC21" s="1"/>
      <c r="DD21" s="1"/>
      <c r="DE21" s="1"/>
      <c r="DF21" s="1"/>
      <c r="DG21" s="1"/>
      <c r="DH21" s="1"/>
      <c r="DI21" s="1"/>
      <c r="DJ21" s="39"/>
      <c r="DK21" s="39"/>
      <c r="DL21" s="1"/>
      <c r="DM21" s="1"/>
      <c r="DN21" s="1"/>
      <c r="DO21" s="1"/>
      <c r="DP21" s="1"/>
      <c r="DQ21" s="1"/>
      <c r="DR21" s="1"/>
      <c r="DS21" s="1"/>
      <c r="DT21" s="1"/>
      <c r="DU21" s="1"/>
      <c r="DV21" s="216"/>
      <c r="DW21" s="1"/>
      <c r="DX21" s="1"/>
      <c r="DY21" s="147"/>
      <c r="DZ21" s="147"/>
      <c r="EA21" s="147"/>
      <c r="EB21" s="147"/>
      <c r="EC21" s="147"/>
      <c r="ED21" s="147"/>
      <c r="EE21" s="147"/>
      <c r="EF21" s="147"/>
      <c r="EG21" s="147"/>
      <c r="EH21" s="147"/>
      <c r="EI21" s="16"/>
      <c r="EJ21" s="3"/>
      <c r="EK21" s="3"/>
      <c r="EL21" s="1" t="s">
        <v>851</v>
      </c>
      <c r="EM21" s="1">
        <f>EM2+EM3+EM5+EM6</f>
        <v>55.65061136</v>
      </c>
      <c r="EN21" s="1"/>
      <c r="EO21" s="1"/>
      <c r="EP21" s="1"/>
      <c r="EQ21" s="1"/>
      <c r="ER21" s="1"/>
      <c r="ES21" s="1"/>
      <c r="ET21" s="1"/>
      <c r="EU21" s="1"/>
      <c r="EV21" s="25"/>
      <c r="EW21" s="25"/>
      <c r="EX21" s="25"/>
    </row>
    <row r="22" ht="15.75" customHeight="1">
      <c r="A22" s="1" t="s">
        <v>856</v>
      </c>
      <c r="B22" s="1">
        <f>C22/C34*100</f>
        <v>0.4371016183</v>
      </c>
      <c r="C22" s="1">
        <f t="shared" si="1"/>
        <v>84.8</v>
      </c>
      <c r="D22" s="1"/>
      <c r="E22" s="1"/>
      <c r="F22" s="116"/>
      <c r="G22" s="1">
        <v>84.8</v>
      </c>
      <c r="H22" s="116"/>
      <c r="I22" s="1"/>
      <c r="J22" s="1"/>
      <c r="K22" s="1" t="s">
        <v>607</v>
      </c>
      <c r="L22" s="1">
        <f>M22/M36*100</f>
        <v>0.6203046204</v>
      </c>
      <c r="M22" s="1">
        <f t="shared" si="16"/>
        <v>141.6</v>
      </c>
      <c r="N22" s="1"/>
      <c r="O22" s="1"/>
      <c r="P22" s="1"/>
      <c r="Q22" s="1">
        <v>141.6</v>
      </c>
      <c r="R22" s="1"/>
      <c r="S22" s="1"/>
      <c r="T22" s="1"/>
      <c r="U22" s="1" t="s">
        <v>24</v>
      </c>
      <c r="V22" s="1">
        <f>W22/W35*100</f>
        <v>0.681506978</v>
      </c>
      <c r="W22" s="1">
        <f t="shared" si="3"/>
        <v>170.3</v>
      </c>
      <c r="X22" s="1"/>
      <c r="Y22" s="1"/>
      <c r="Z22" s="1">
        <f>('CableSatIPTV (RV)'!D6)</f>
        <v>164.6</v>
      </c>
      <c r="AA22" s="1"/>
      <c r="AB22" s="1"/>
      <c r="AC22" s="1">
        <f>('Radio (RV)'!D16)</f>
        <v>5.7</v>
      </c>
      <c r="AD22" s="1"/>
      <c r="AE22" s="1" t="s">
        <v>335</v>
      </c>
      <c r="AF22" s="1">
        <f>AG22/AG31*100</f>
        <v>0.6811633261</v>
      </c>
      <c r="AG22" s="1">
        <f t="shared" si="21"/>
        <v>216.2</v>
      </c>
      <c r="AH22" s="1"/>
      <c r="AI22" s="1"/>
      <c r="AJ22" s="1"/>
      <c r="AK22" s="1"/>
      <c r="AL22" s="1">
        <v>216.2</v>
      </c>
      <c r="AM22" s="1"/>
      <c r="AN22" s="1"/>
      <c r="AO22" s="1"/>
      <c r="AP22" s="1" t="s">
        <v>377</v>
      </c>
      <c r="AQ22" s="1">
        <f>AR22/AR27*100</f>
        <v>0.2678697676</v>
      </c>
      <c r="AR22" s="1">
        <f t="shared" si="17"/>
        <v>116.7</v>
      </c>
      <c r="AS22" s="1"/>
      <c r="AT22" s="1"/>
      <c r="AU22" s="1"/>
      <c r="AV22" s="1"/>
      <c r="AW22" s="1">
        <f>('Total TV Universe (RV)'!H4)</f>
        <v>207.7</v>
      </c>
      <c r="AX22" s="1"/>
      <c r="AY22" s="1">
        <f>('Radio (RV)'!F4)</f>
        <v>40.8</v>
      </c>
      <c r="AZ22" s="1"/>
      <c r="BA22" s="1"/>
      <c r="BB22" s="1" t="s">
        <v>858</v>
      </c>
      <c r="BC22" s="1">
        <f>BD22/BD29*100</f>
        <v>0.3652327157</v>
      </c>
      <c r="BD22" s="1">
        <f t="shared" si="6"/>
        <v>188.64</v>
      </c>
      <c r="BE22" s="1"/>
      <c r="BF22" s="1"/>
      <c r="BG22" s="1"/>
      <c r="BH22" s="1"/>
      <c r="BI22" s="1"/>
      <c r="BJ22" s="1">
        <f>('Newspaper (RV)'!G12)</f>
        <v>188.64</v>
      </c>
      <c r="BK22" s="1"/>
      <c r="BL22" s="1"/>
      <c r="BM22" s="1"/>
      <c r="BN22" s="147"/>
      <c r="BO22" s="147"/>
      <c r="BP22" s="147"/>
      <c r="BQ22" s="147"/>
      <c r="BR22" s="147"/>
      <c r="BS22" s="147"/>
      <c r="BT22" s="147"/>
      <c r="BU22" s="147"/>
      <c r="BV22" s="147"/>
      <c r="BW22" s="147"/>
      <c r="BX22" s="147"/>
      <c r="BY22" s="1"/>
      <c r="BZ22" s="1"/>
      <c r="CA22" s="1"/>
      <c r="CB22" s="1"/>
      <c r="CC22" s="1"/>
      <c r="CD22" s="1"/>
      <c r="CE22" s="1"/>
      <c r="CF22" s="1"/>
      <c r="CG22" s="1"/>
      <c r="CH22" s="1"/>
      <c r="CI22" s="1"/>
      <c r="CJ22" s="1"/>
      <c r="CK22" s="1"/>
      <c r="CL22" s="147"/>
      <c r="CM22" s="147"/>
      <c r="CN22" s="147"/>
      <c r="CO22" s="147"/>
      <c r="CP22" s="147"/>
      <c r="CQ22" s="147"/>
      <c r="CR22" s="147"/>
      <c r="CS22" s="147"/>
      <c r="CT22" s="147"/>
      <c r="CU22" s="147"/>
      <c r="CV22" s="147"/>
      <c r="CW22" s="1"/>
      <c r="CX22" s="1"/>
      <c r="CY22" s="147"/>
      <c r="CZ22" s="147"/>
      <c r="DA22" s="147"/>
      <c r="DB22" s="147"/>
      <c r="DC22" s="147"/>
      <c r="DD22" s="147"/>
      <c r="DE22" s="147"/>
      <c r="DF22" s="147"/>
      <c r="DG22" s="147"/>
      <c r="DH22" s="147"/>
      <c r="DI22" s="147"/>
      <c r="DJ22" s="39"/>
      <c r="DK22" s="39"/>
      <c r="DL22" s="1"/>
      <c r="DM22" s="1"/>
      <c r="DN22" s="1"/>
      <c r="DO22" s="1"/>
      <c r="DP22" s="1"/>
      <c r="DQ22" s="1"/>
      <c r="DR22" s="1"/>
      <c r="DS22" s="79"/>
      <c r="DT22" s="1"/>
      <c r="DU22" s="1"/>
      <c r="DV22" s="1"/>
      <c r="DW22" s="1"/>
      <c r="DX22" s="1"/>
      <c r="DY22" s="147"/>
      <c r="DZ22" s="147"/>
      <c r="EA22" s="147"/>
      <c r="EB22" s="147"/>
      <c r="EC22" s="147"/>
      <c r="ED22" s="147"/>
      <c r="EE22" s="147"/>
      <c r="EF22" s="147"/>
      <c r="EG22" s="147"/>
      <c r="EH22" s="147"/>
      <c r="EI22" s="147"/>
      <c r="EJ22" s="1"/>
      <c r="EK22" s="1"/>
      <c r="EL22" s="1"/>
      <c r="EM22" s="1"/>
      <c r="EN22" s="1"/>
      <c r="EO22" s="1"/>
      <c r="EP22" s="1"/>
      <c r="EQ22" s="1"/>
      <c r="ER22" s="1"/>
      <c r="ES22" s="1"/>
      <c r="ET22" s="1"/>
      <c r="EU22" s="41"/>
      <c r="EV22" s="1"/>
      <c r="EW22" s="1"/>
      <c r="EX22" s="1"/>
    </row>
    <row r="23" ht="15.75" customHeight="1">
      <c r="A23" s="1" t="s">
        <v>607</v>
      </c>
      <c r="B23" s="1">
        <f>C23/C34*100</f>
        <v>0.4371016183</v>
      </c>
      <c r="C23" s="1">
        <f t="shared" si="1"/>
        <v>84.8</v>
      </c>
      <c r="D23" s="1"/>
      <c r="E23" s="1"/>
      <c r="F23" s="1"/>
      <c r="G23" s="1">
        <v>84.8</v>
      </c>
      <c r="H23" s="1"/>
      <c r="I23" s="1"/>
      <c r="J23" s="1"/>
      <c r="K23" s="1" t="s">
        <v>609</v>
      </c>
      <c r="L23" s="1">
        <f>M23/M36*100</f>
        <v>0.3417142504</v>
      </c>
      <c r="M23" s="1">
        <f t="shared" si="16"/>
        <v>78.0048</v>
      </c>
      <c r="N23" s="1"/>
      <c r="O23" s="1"/>
      <c r="P23" s="1"/>
      <c r="Q23" s="1"/>
      <c r="R23" s="1">
        <f>('Newspaper (RV)'!C7)</f>
        <v>78.0048</v>
      </c>
      <c r="S23" s="1"/>
      <c r="T23" s="1"/>
      <c r="U23" s="1" t="s">
        <v>335</v>
      </c>
      <c r="V23" s="1">
        <f>W23/W35*100</f>
        <v>0.6751040939</v>
      </c>
      <c r="W23" s="1">
        <f t="shared" si="3"/>
        <v>168.7</v>
      </c>
      <c r="X23" s="1"/>
      <c r="Y23" s="1"/>
      <c r="Z23" s="1"/>
      <c r="AA23" s="1">
        <v>168.7</v>
      </c>
      <c r="AB23" s="1"/>
      <c r="AC23" s="1"/>
      <c r="AD23" s="1"/>
      <c r="AE23" s="25" t="s">
        <v>794</v>
      </c>
      <c r="AF23" s="1">
        <f>AG23/AG31*100</f>
        <v>0.594426849</v>
      </c>
      <c r="AG23" s="1">
        <f t="shared" si="21"/>
        <v>188.67</v>
      </c>
      <c r="AH23" s="1"/>
      <c r="AI23" s="1"/>
      <c r="AJ23" s="1"/>
      <c r="AK23" s="1"/>
      <c r="AL23" s="1"/>
      <c r="AM23" s="1">
        <f>('Newspaper (RV)'!E16)</f>
        <v>188.67</v>
      </c>
      <c r="AN23" s="1"/>
      <c r="AO23" s="1"/>
      <c r="AP23" s="1" t="s">
        <v>564</v>
      </c>
      <c r="AQ23" s="1">
        <f>AR23/AR27*100</f>
        <v>0.2325210579</v>
      </c>
      <c r="AR23" s="1">
        <f t="shared" si="17"/>
        <v>101.3</v>
      </c>
      <c r="AS23" s="1"/>
      <c r="AT23" s="1"/>
      <c r="AU23" s="1"/>
      <c r="AV23" s="1">
        <f>('CableSatIPTV (RV)'!F11)</f>
        <v>158.9</v>
      </c>
      <c r="AW23" s="1"/>
      <c r="AX23" s="1"/>
      <c r="AY23" s="1"/>
      <c r="AZ23" s="1"/>
      <c r="BA23" s="39"/>
      <c r="BB23" s="1" t="s">
        <v>859</v>
      </c>
      <c r="BC23" s="1">
        <f>BD23/BD29*100</f>
        <v>0.2444376559</v>
      </c>
      <c r="BD23" s="1">
        <f t="shared" si="6"/>
        <v>126.2502438</v>
      </c>
      <c r="BE23" s="1"/>
      <c r="BF23" s="1"/>
      <c r="BG23" s="1"/>
      <c r="BH23" s="1"/>
      <c r="BI23" s="1"/>
      <c r="BJ23" s="1">
        <f>('Newspaper (RV)'!G21)</f>
        <v>126.2502438</v>
      </c>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47"/>
      <c r="CM23" s="147"/>
      <c r="CN23" s="147"/>
      <c r="CO23" s="147"/>
      <c r="CP23" s="147"/>
      <c r="CQ23" s="147"/>
      <c r="CR23" s="147"/>
      <c r="CS23" s="147"/>
      <c r="CT23" s="147"/>
      <c r="CU23" s="147"/>
      <c r="CV23" s="147"/>
      <c r="CW23" s="1"/>
      <c r="CX23" s="1"/>
      <c r="CY23" s="147"/>
      <c r="CZ23" s="147"/>
      <c r="DA23" s="147"/>
      <c r="DB23" s="147"/>
      <c r="DC23" s="147"/>
      <c r="DD23" s="147"/>
      <c r="DE23" s="147"/>
      <c r="DF23" s="147"/>
      <c r="DG23" s="147"/>
      <c r="DH23" s="147"/>
      <c r="DI23" s="147"/>
      <c r="DJ23" s="1"/>
      <c r="DK23" s="1"/>
      <c r="DL23" s="1"/>
      <c r="DM23" s="1"/>
      <c r="DN23" s="5"/>
      <c r="DO23" s="1"/>
      <c r="DP23" s="1"/>
      <c r="DQ23" s="1"/>
      <c r="DR23" s="78"/>
      <c r="DS23" s="21"/>
      <c r="DT23" s="1"/>
      <c r="DU23" s="1"/>
      <c r="DV23" s="1"/>
      <c r="DW23" s="1"/>
      <c r="DX23" s="1"/>
      <c r="DY23" s="147"/>
      <c r="DZ23" s="147"/>
      <c r="EA23" s="147"/>
      <c r="EB23" s="147"/>
      <c r="EC23" s="147"/>
      <c r="ED23" s="147"/>
      <c r="EE23" s="147"/>
      <c r="EF23" s="147"/>
      <c r="EG23" s="147"/>
      <c r="EH23" s="147"/>
      <c r="EI23" s="147"/>
      <c r="EJ23" s="147"/>
      <c r="EK23" s="1"/>
      <c r="EL23" s="457"/>
      <c r="EM23" s="1"/>
      <c r="EN23" s="1"/>
      <c r="EO23" s="25"/>
      <c r="EP23" s="1"/>
      <c r="EQ23" s="1"/>
      <c r="ER23" s="1"/>
      <c r="ES23" s="1"/>
      <c r="ET23" s="1"/>
      <c r="EV23" s="1"/>
      <c r="EW23" s="1"/>
      <c r="EX23" s="1"/>
    </row>
    <row r="24" ht="15.75" customHeight="1">
      <c r="A24" s="1" t="s">
        <v>642</v>
      </c>
      <c r="B24" s="1">
        <f>C24/C34*100</f>
        <v>0.2922601623</v>
      </c>
      <c r="C24" s="1">
        <f t="shared" si="1"/>
        <v>56.7</v>
      </c>
      <c r="D24" s="1"/>
      <c r="E24" s="1"/>
      <c r="F24" s="1"/>
      <c r="G24" s="1"/>
      <c r="H24" s="1">
        <v>56.7</v>
      </c>
      <c r="I24" s="1"/>
      <c r="J24" s="1"/>
      <c r="K24" s="1" t="s">
        <v>196</v>
      </c>
      <c r="L24" s="1">
        <f>M24/M36*100</f>
        <v>0.4950171053</v>
      </c>
      <c r="M24" s="1">
        <f t="shared" si="16"/>
        <v>113</v>
      </c>
      <c r="N24" s="1"/>
      <c r="O24" s="1"/>
      <c r="P24" s="1"/>
      <c r="Q24" s="1">
        <v>113.0</v>
      </c>
      <c r="R24" s="1"/>
      <c r="S24" s="1"/>
      <c r="T24" s="1"/>
      <c r="U24" s="25" t="s">
        <v>794</v>
      </c>
      <c r="V24" s="1">
        <f>W24/W35*100</f>
        <v>0.6475716922</v>
      </c>
      <c r="W24" s="1">
        <f t="shared" si="3"/>
        <v>161.82</v>
      </c>
      <c r="X24" s="1"/>
      <c r="Y24" s="1"/>
      <c r="Z24" s="1"/>
      <c r="AA24" s="1"/>
      <c r="AB24" s="1">
        <f>('Newspaper (RV)'!D16)</f>
        <v>161.82</v>
      </c>
      <c r="AC24" s="1"/>
      <c r="AD24" s="1"/>
      <c r="AE24" s="1" t="s">
        <v>35</v>
      </c>
      <c r="AF24" s="1">
        <f>AG24/AG31*100</f>
        <v>0.4818931665</v>
      </c>
      <c r="AG24" s="1">
        <f t="shared" si="21"/>
        <v>152.952014</v>
      </c>
      <c r="AH24" s="1"/>
      <c r="AI24" s="1"/>
      <c r="AJ24" s="1">
        <v>0.2</v>
      </c>
      <c r="AK24" s="1">
        <f>('CableSatIPTV (RV)'!E33)</f>
        <v>152.752014</v>
      </c>
      <c r="AL24" s="1"/>
      <c r="AM24" s="1"/>
      <c r="AN24" s="1"/>
      <c r="AO24" s="1"/>
      <c r="AP24" s="25" t="s">
        <v>832</v>
      </c>
      <c r="AQ24" s="1">
        <f>AR24/AR27*100</f>
        <v>0.226553094</v>
      </c>
      <c r="AR24" s="1">
        <f t="shared" si="17"/>
        <v>98.7</v>
      </c>
      <c r="AS24" s="1">
        <f>('Wireline (RV) '!F19)</f>
        <v>2.1</v>
      </c>
      <c r="AT24" s="1"/>
      <c r="AU24" s="1">
        <f>('ISPs (RV)'!C18)</f>
        <v>1.4</v>
      </c>
      <c r="AV24" s="1">
        <f>('CableSatIPTV (RV)'!F36)</f>
        <v>113.2</v>
      </c>
      <c r="AW24" s="1"/>
      <c r="AX24" s="1"/>
      <c r="AY24" s="1"/>
      <c r="AZ24" s="1"/>
      <c r="BA24" s="1"/>
      <c r="BB24" s="1" t="s">
        <v>860</v>
      </c>
      <c r="BC24" s="1">
        <f>BD24/BD29*100</f>
        <v>0.1498166278</v>
      </c>
      <c r="BD24" s="1">
        <f t="shared" si="6"/>
        <v>77.37918169</v>
      </c>
      <c r="BE24" s="1"/>
      <c r="BF24" s="1"/>
      <c r="BG24" s="1"/>
      <c r="BH24" s="1"/>
      <c r="BI24" s="1"/>
      <c r="BJ24" s="1">
        <f>('Newspaper (RV)'!G22)</f>
        <v>77.37918169</v>
      </c>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47"/>
      <c r="DM24" s="147"/>
      <c r="DN24" s="147"/>
      <c r="DO24" s="147"/>
      <c r="DP24" s="147"/>
      <c r="DQ24" s="147"/>
      <c r="DR24" s="147"/>
      <c r="DS24" s="147"/>
      <c r="DT24" s="147"/>
      <c r="DU24" s="147"/>
      <c r="DV24" s="147"/>
      <c r="DW24" s="1"/>
      <c r="DX24" s="1"/>
      <c r="DY24" s="1"/>
      <c r="DZ24" s="1"/>
      <c r="EA24" s="621"/>
      <c r="EB24" s="106"/>
      <c r="EC24" s="1"/>
      <c r="ED24" s="1"/>
      <c r="EE24" s="622"/>
      <c r="EF24" s="1"/>
      <c r="EG24" s="1"/>
      <c r="EH24" s="1"/>
      <c r="EI24" s="25"/>
      <c r="EJ24" s="1"/>
      <c r="EK24" s="25"/>
      <c r="EL24" s="25"/>
      <c r="EM24" s="25"/>
      <c r="EN24" s="25"/>
      <c r="EO24" s="25"/>
      <c r="EP24" s="1"/>
      <c r="EQ24" s="1"/>
      <c r="ER24" s="623"/>
      <c r="ES24" s="418"/>
      <c r="ET24" s="1"/>
      <c r="EU24" s="1"/>
      <c r="EV24" s="1"/>
      <c r="EW24" s="1"/>
      <c r="EX24" s="1"/>
    </row>
    <row r="25" ht="15.75" customHeight="1">
      <c r="A25" s="1" t="s">
        <v>853</v>
      </c>
      <c r="B25" s="1">
        <f>C25/C34*100</f>
        <v>0.3010228126</v>
      </c>
      <c r="C25" s="1">
        <f t="shared" si="1"/>
        <v>58.4</v>
      </c>
      <c r="D25" s="1"/>
      <c r="E25" s="1"/>
      <c r="F25" s="1"/>
      <c r="G25" s="1">
        <v>58.4</v>
      </c>
      <c r="H25" s="1"/>
      <c r="I25" s="1"/>
      <c r="J25" s="1"/>
      <c r="K25" s="1" t="s">
        <v>564</v>
      </c>
      <c r="L25" s="1">
        <f>M25/M36*100</f>
        <v>0.3653489078</v>
      </c>
      <c r="M25" s="1">
        <f t="shared" si="16"/>
        <v>83.4</v>
      </c>
      <c r="N25" s="1"/>
      <c r="O25" s="1"/>
      <c r="P25" s="1">
        <v>31.8</v>
      </c>
      <c r="Q25" s="1">
        <v>17.6</v>
      </c>
      <c r="R25" s="1"/>
      <c r="S25" s="1">
        <f>('Radio (RV)'!C18)</f>
        <v>34</v>
      </c>
      <c r="T25" s="1"/>
      <c r="U25" s="1" t="s">
        <v>609</v>
      </c>
      <c r="V25" s="1">
        <f>W25/W35*100</f>
        <v>0.364164034</v>
      </c>
      <c r="W25" s="1">
        <f t="shared" si="3"/>
        <v>91</v>
      </c>
      <c r="X25" s="1"/>
      <c r="Y25" s="1"/>
      <c r="Z25" s="1"/>
      <c r="AA25" s="1"/>
      <c r="AB25" s="1">
        <v>91.0</v>
      </c>
      <c r="AC25" s="1"/>
      <c r="AD25" s="1"/>
      <c r="AE25" s="1" t="s">
        <v>853</v>
      </c>
      <c r="AF25" s="1">
        <f>AG25/AG31*100</f>
        <v>0.9259662422</v>
      </c>
      <c r="AG25" s="1">
        <f t="shared" si="21"/>
        <v>293.9</v>
      </c>
      <c r="AH25" s="1"/>
      <c r="AI25" s="1"/>
      <c r="AJ25" s="1"/>
      <c r="AK25" s="1">
        <v>275.9</v>
      </c>
      <c r="AL25" s="1">
        <v>18.0</v>
      </c>
      <c r="AM25" s="1"/>
      <c r="AN25" s="1"/>
      <c r="AO25" s="1"/>
      <c r="AP25" s="25" t="s">
        <v>850</v>
      </c>
      <c r="AQ25" s="1">
        <f>AR25/AR27*100</f>
        <v>0</v>
      </c>
      <c r="AR25" s="1"/>
      <c r="AS25" s="1"/>
      <c r="AT25" s="1"/>
      <c r="AU25" s="1"/>
      <c r="AV25" s="1"/>
      <c r="AW25" s="1">
        <f>('Total TV Universe (RV)'!H21)</f>
        <v>101.3</v>
      </c>
      <c r="AX25" s="1"/>
      <c r="AY25" s="1"/>
      <c r="AZ25" s="1"/>
      <c r="BA25" s="1"/>
      <c r="BB25" s="1" t="s">
        <v>861</v>
      </c>
      <c r="BC25" s="1">
        <f>BD25/BD29*100</f>
        <v>0.157622221</v>
      </c>
      <c r="BD25" s="1">
        <f t="shared" si="6"/>
        <v>81.41071294</v>
      </c>
      <c r="BE25" s="1"/>
      <c r="BF25" s="1"/>
      <c r="BG25" s="1"/>
      <c r="BH25" s="1"/>
      <c r="BI25" s="1"/>
      <c r="BJ25" s="41">
        <f>('Newspaper (RV)'!G24)</f>
        <v>81.41071294</v>
      </c>
      <c r="BK25" s="1"/>
      <c r="BL25" s="1"/>
      <c r="BM25" s="1"/>
      <c r="BN25" s="78"/>
      <c r="BO25" s="78"/>
      <c r="BP25" s="78"/>
      <c r="BQ25" s="78"/>
      <c r="BR25" s="78"/>
      <c r="BS25" s="78"/>
      <c r="BT25" s="78"/>
      <c r="BU25" s="78"/>
      <c r="BV25" s="78"/>
      <c r="BW25" s="5"/>
      <c r="BX25" s="72"/>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5"/>
      <c r="DB25" s="1"/>
      <c r="DC25" s="1"/>
      <c r="DD25" s="1"/>
      <c r="DE25" s="1"/>
      <c r="DF25" s="1"/>
      <c r="DG25" s="1"/>
      <c r="DH25" s="1"/>
      <c r="DI25" s="1"/>
      <c r="DJ25" s="1"/>
      <c r="DK25" s="1"/>
      <c r="DL25" s="147"/>
      <c r="DM25" s="147"/>
      <c r="DN25" s="147"/>
      <c r="DO25" s="147"/>
      <c r="DP25" s="147"/>
      <c r="DQ25" s="147"/>
      <c r="DR25" s="147"/>
      <c r="DS25" s="147"/>
      <c r="DT25" s="147"/>
      <c r="DU25" s="147"/>
      <c r="DV25" s="147"/>
      <c r="DW25" s="1"/>
      <c r="DX25" s="1"/>
      <c r="DY25" s="1"/>
      <c r="DZ25" s="1"/>
      <c r="EA25" s="1"/>
      <c r="EB25" s="1"/>
      <c r="EC25" s="1"/>
      <c r="ED25" s="1"/>
      <c r="EE25" s="1"/>
      <c r="EF25" s="1"/>
      <c r="EG25" s="1"/>
      <c r="EH25" s="1"/>
      <c r="EI25" s="627"/>
      <c r="EJ25" s="1"/>
      <c r="EK25" s="25"/>
      <c r="EL25" s="25"/>
      <c r="EM25" s="25"/>
      <c r="EN25" s="25"/>
      <c r="EO25" s="25"/>
      <c r="EP25" s="25"/>
      <c r="EQ25" s="1"/>
      <c r="ER25" s="623"/>
      <c r="ES25" s="418"/>
      <c r="ET25" s="1"/>
      <c r="EU25" s="1"/>
      <c r="EV25" s="1"/>
      <c r="EW25" s="1"/>
      <c r="EX25" s="1"/>
    </row>
    <row r="26" ht="15.75" customHeight="1">
      <c r="A26" s="1" t="s">
        <v>863</v>
      </c>
      <c r="B26" s="1">
        <f>C26/C34*100</f>
        <v>0.2195817092</v>
      </c>
      <c r="C26" s="1">
        <f t="shared" si="1"/>
        <v>42.6</v>
      </c>
      <c r="D26" s="1"/>
      <c r="E26" s="1"/>
      <c r="F26" s="1"/>
      <c r="G26" s="1"/>
      <c r="H26" s="1">
        <v>42.6</v>
      </c>
      <c r="I26" s="1"/>
      <c r="J26" s="1"/>
      <c r="K26" s="1" t="s">
        <v>853</v>
      </c>
      <c r="L26" s="1">
        <f>M26/M36*100</f>
        <v>0.3175994702</v>
      </c>
      <c r="M26" s="1">
        <f t="shared" si="16"/>
        <v>72.5</v>
      </c>
      <c r="N26" s="1"/>
      <c r="O26" s="1"/>
      <c r="P26" s="1"/>
      <c r="Q26" s="1">
        <v>72.5</v>
      </c>
      <c r="R26" s="1"/>
      <c r="S26" s="1"/>
      <c r="T26" s="1"/>
      <c r="U26" s="1" t="s">
        <v>35</v>
      </c>
      <c r="V26" s="1">
        <f>W26/W35*100</f>
        <v>0.4389977421</v>
      </c>
      <c r="W26" s="1">
        <f t="shared" si="3"/>
        <v>109.7</v>
      </c>
      <c r="X26" s="1"/>
      <c r="Y26" s="1"/>
      <c r="Z26" s="1">
        <f>('CableSatIPTV (RV)'!D33)</f>
        <v>109.7</v>
      </c>
      <c r="AA26" s="1"/>
      <c r="AB26" s="1"/>
      <c r="AC26" s="1"/>
      <c r="AD26" s="1"/>
      <c r="AE26" s="1" t="s">
        <v>377</v>
      </c>
      <c r="AF26" s="1">
        <f>AG26/AG31*100</f>
        <v>0.3468828964</v>
      </c>
      <c r="AG26" s="1">
        <f t="shared" si="21"/>
        <v>110.1</v>
      </c>
      <c r="AH26" s="1"/>
      <c r="AI26" s="1"/>
      <c r="AJ26" s="1"/>
      <c r="AK26" s="1"/>
      <c r="AL26" s="1">
        <f>('Total TV Universe (RV)'!F4)</f>
        <v>110.1</v>
      </c>
      <c r="AM26" s="1"/>
      <c r="AN26" s="1"/>
      <c r="AO26" s="1"/>
      <c r="AP26" s="1" t="s">
        <v>865</v>
      </c>
      <c r="AQ26" s="1">
        <f>AR26/AR27*100</f>
        <v>0</v>
      </c>
      <c r="AR26" s="1"/>
      <c r="AS26" s="1"/>
      <c r="AT26" s="1"/>
      <c r="AU26" s="1"/>
      <c r="AV26" s="1"/>
      <c r="AW26" s="1"/>
      <c r="AX26" s="635">
        <v>98.7</v>
      </c>
      <c r="AY26" s="1"/>
      <c r="AZ26" s="1"/>
      <c r="BA26" s="1"/>
      <c r="BB26" s="1" t="s">
        <v>563</v>
      </c>
      <c r="BC26" s="1">
        <f>BD26/BD29*100</f>
        <v>0.1122958943</v>
      </c>
      <c r="BD26" s="1">
        <f t="shared" si="6"/>
        <v>58</v>
      </c>
      <c r="BE26" s="1"/>
      <c r="BF26" s="1"/>
      <c r="BG26" s="1"/>
      <c r="BH26" s="1"/>
      <c r="BI26" s="1"/>
      <c r="BJ26" s="1"/>
      <c r="BK26" s="1">
        <f>('Radio (RV)'!G19)</f>
        <v>58</v>
      </c>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21"/>
      <c r="DT26" s="1"/>
      <c r="DU26" s="1"/>
      <c r="DV26" s="1"/>
      <c r="DW26" s="1"/>
      <c r="DX26" s="1"/>
      <c r="DY26" s="25"/>
      <c r="DZ26" s="1"/>
      <c r="EA26" s="1"/>
      <c r="EB26" s="1"/>
      <c r="EC26" s="1"/>
      <c r="ED26" s="1"/>
      <c r="EE26" s="1"/>
      <c r="EF26" s="1"/>
      <c r="EG26" s="1"/>
      <c r="EH26" s="1"/>
      <c r="EI26" s="25"/>
      <c r="EJ26" s="1"/>
      <c r="EK26" s="25"/>
      <c r="EL26" s="25"/>
      <c r="EM26" s="25"/>
      <c r="EN26" s="25"/>
      <c r="EO26" s="25"/>
      <c r="EP26" s="25"/>
      <c r="EQ26" s="1"/>
      <c r="ER26" s="623"/>
      <c r="ES26" s="418"/>
      <c r="ET26" s="25"/>
      <c r="EU26" s="25"/>
      <c r="EV26" s="1"/>
      <c r="EW26" s="1"/>
      <c r="EX26" s="1"/>
    </row>
    <row r="27" ht="15.75" customHeight="1">
      <c r="A27" s="1" t="s">
        <v>564</v>
      </c>
      <c r="B27" s="1">
        <f>C27/C34*100</f>
        <v>0.2211280593</v>
      </c>
      <c r="C27" s="1">
        <f t="shared" si="1"/>
        <v>42.9</v>
      </c>
      <c r="D27" s="1"/>
      <c r="E27" s="1"/>
      <c r="F27" s="1">
        <v>30.7</v>
      </c>
      <c r="G27" s="1"/>
      <c r="H27" s="1"/>
      <c r="I27" s="1">
        <v>12.2</v>
      </c>
      <c r="J27" s="1"/>
      <c r="K27" s="1" t="s">
        <v>863</v>
      </c>
      <c r="L27" s="1">
        <f>M27/M36*100</f>
        <v>0.2562856878</v>
      </c>
      <c r="M27" s="1">
        <f t="shared" si="16"/>
        <v>58.5036</v>
      </c>
      <c r="N27" s="1"/>
      <c r="O27" s="1"/>
      <c r="P27" s="1"/>
      <c r="Q27" s="1"/>
      <c r="R27" s="1">
        <f>('Newspaper (RV)'!C31)</f>
        <v>58.5036</v>
      </c>
      <c r="S27" s="1"/>
      <c r="T27" s="1"/>
      <c r="U27" s="1" t="s">
        <v>868</v>
      </c>
      <c r="V27" s="1">
        <f>W27/W35*100</f>
        <v>0.3805714246</v>
      </c>
      <c r="W27" s="1">
        <f t="shared" si="3"/>
        <v>95.1</v>
      </c>
      <c r="X27" s="1"/>
      <c r="Y27" s="1"/>
      <c r="Z27" s="1"/>
      <c r="AA27" s="1">
        <v>95.1</v>
      </c>
      <c r="AB27" s="1"/>
      <c r="AC27" s="1"/>
      <c r="AD27" s="1"/>
      <c r="AE27" s="1" t="s">
        <v>826</v>
      </c>
      <c r="AF27" s="1">
        <f>AG27/AG31*100</f>
        <v>2.245129446</v>
      </c>
      <c r="AG27" s="1">
        <f t="shared" si="21"/>
        <v>712.6</v>
      </c>
      <c r="AH27" s="1">
        <v>712.6</v>
      </c>
      <c r="AI27" s="1"/>
      <c r="AJ27" s="1"/>
      <c r="AK27" s="1"/>
      <c r="AL27" s="1"/>
      <c r="AM27" s="1"/>
      <c r="AN27" s="1"/>
      <c r="AO27" s="1"/>
      <c r="AP27" s="5" t="s">
        <v>798</v>
      </c>
      <c r="AQ27" s="5"/>
      <c r="AR27" s="5">
        <f>SUM(AS27:AY27)</f>
        <v>43565.94663</v>
      </c>
      <c r="AS27" s="589">
        <f>('Wireline (RV) '!F36)</f>
        <v>21200</v>
      </c>
      <c r="AT27" s="5">
        <f>('Wireless (RV)'!F21)</f>
        <v>5400</v>
      </c>
      <c r="AU27" s="5">
        <f>('ISPs (RV)'!C41)</f>
        <v>1800</v>
      </c>
      <c r="AV27" s="5">
        <f>('CableSatIPTV (RV)'!F47)</f>
        <v>4218.5</v>
      </c>
      <c r="AW27" s="5">
        <f>('Total TV Universe (RV)'!H50)</f>
        <v>4316.542</v>
      </c>
      <c r="AX27" s="5">
        <f>('Magazines (RV)'!F39)+('Newspaper (RV)'!F43)</f>
        <v>5299.960626</v>
      </c>
      <c r="AY27" s="112">
        <f>('Radio (RV)'!F30)</f>
        <v>1330.944</v>
      </c>
      <c r="AZ27" s="1"/>
      <c r="BA27" s="1"/>
      <c r="BB27" s="1" t="s">
        <v>609</v>
      </c>
      <c r="BC27" s="1">
        <f>BD27/BD29*100</f>
        <v>0.07880073965</v>
      </c>
      <c r="BD27" s="1">
        <f t="shared" si="6"/>
        <v>40.7</v>
      </c>
      <c r="BE27" s="1"/>
      <c r="BF27" s="1"/>
      <c r="BG27" s="1"/>
      <c r="BH27" s="1"/>
      <c r="BI27" s="1"/>
      <c r="BJ27" s="543">
        <v>40.7</v>
      </c>
      <c r="BK27" s="1"/>
      <c r="BL27" s="1"/>
      <c r="BM27" s="1"/>
      <c r="BN27" s="113"/>
      <c r="BO27" s="1"/>
      <c r="BP27" s="1"/>
      <c r="BQ27" s="1"/>
      <c r="BR27" s="1"/>
      <c r="BS27" s="1"/>
      <c r="BT27" s="1"/>
      <c r="BU27" s="1"/>
      <c r="BV27" s="1"/>
      <c r="BW27" s="1"/>
      <c r="BX27" s="1"/>
      <c r="BY27" s="1"/>
      <c r="BZ27" s="1"/>
      <c r="CA27" s="1"/>
      <c r="CB27" s="650"/>
      <c r="CC27" s="1"/>
      <c r="CD27" s="1"/>
      <c r="CE27" s="1"/>
      <c r="CF27" s="1"/>
      <c r="CG27" s="1"/>
      <c r="CH27" s="1"/>
      <c r="CI27" s="1"/>
      <c r="CJ27" s="1"/>
      <c r="CK27" s="1"/>
      <c r="CL27" s="1"/>
      <c r="CM27" s="1"/>
      <c r="CN27" s="1"/>
      <c r="CO27" s="366"/>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25"/>
      <c r="EJ27" s="1"/>
      <c r="EK27" s="1"/>
    </row>
    <row r="28" ht="15.75" customHeight="1">
      <c r="A28" s="1" t="s">
        <v>24</v>
      </c>
      <c r="B28" s="1">
        <f>C28/C34*100</f>
        <v>0.2066954587</v>
      </c>
      <c r="C28" s="1">
        <f t="shared" si="1"/>
        <v>40.1</v>
      </c>
      <c r="D28" s="1"/>
      <c r="E28" s="1"/>
      <c r="F28" s="1">
        <f>('CableSatIPTV (RV)'!B6)</f>
        <v>35</v>
      </c>
      <c r="G28" s="1"/>
      <c r="H28" s="1"/>
      <c r="I28" s="1">
        <f>('Radio (RV)'!B16)</f>
        <v>5.1</v>
      </c>
      <c r="J28" s="1"/>
      <c r="K28" s="1" t="s">
        <v>24</v>
      </c>
      <c r="L28" s="1">
        <f>M28/M36*100</f>
        <v>0.2921915126</v>
      </c>
      <c r="M28" s="1">
        <f t="shared" si="16"/>
        <v>66.7</v>
      </c>
      <c r="N28" s="1"/>
      <c r="O28" s="1"/>
      <c r="P28" s="1">
        <f>('CableSatIPTV (RV)'!C6)</f>
        <v>62.5</v>
      </c>
      <c r="Q28" s="1"/>
      <c r="R28" s="1"/>
      <c r="S28" s="1">
        <f>('Radio (RV)'!C16)</f>
        <v>4.2</v>
      </c>
      <c r="T28" s="1"/>
      <c r="U28" s="1" t="s">
        <v>377</v>
      </c>
      <c r="V28" s="1">
        <f>W28/W35*100</f>
        <v>0.3557602486</v>
      </c>
      <c r="W28" s="1">
        <f t="shared" si="3"/>
        <v>88.9</v>
      </c>
      <c r="X28" s="1"/>
      <c r="Y28" s="1"/>
      <c r="Z28" s="1"/>
      <c r="AA28" s="1">
        <f>('Total TV Universe (RV)'!E4)</f>
        <v>88.9</v>
      </c>
      <c r="AB28" s="1"/>
      <c r="AC28" s="1"/>
      <c r="AD28" s="1"/>
      <c r="AE28" s="1" t="s">
        <v>875</v>
      </c>
      <c r="AF28" s="1">
        <f>AG28/AG31*100</f>
        <v>0.248583656</v>
      </c>
      <c r="AG28" s="1">
        <f t="shared" si="21"/>
        <v>78.9</v>
      </c>
      <c r="AH28" s="1"/>
      <c r="AI28" s="1"/>
      <c r="AJ28" s="1"/>
      <c r="AK28" s="1"/>
      <c r="AL28" s="1"/>
      <c r="AM28" s="1">
        <v>78.9</v>
      </c>
      <c r="AN28" s="1"/>
      <c r="AO28" s="1"/>
      <c r="AP28" s="147"/>
      <c r="AQ28" s="147"/>
      <c r="AR28" s="147"/>
      <c r="AS28" s="147"/>
      <c r="AT28" s="147"/>
      <c r="AU28" s="147"/>
      <c r="AV28" s="147"/>
      <c r="AW28" s="147"/>
      <c r="AX28" s="147"/>
      <c r="AY28" s="147"/>
      <c r="AZ28" s="1"/>
      <c r="BA28" s="1"/>
      <c r="BB28" s="1" t="s">
        <v>878</v>
      </c>
      <c r="BC28" s="1">
        <f>BD28/BD29*100</f>
        <v>0.06505417328</v>
      </c>
      <c r="BD28" s="1">
        <f t="shared" si="6"/>
        <v>33.6</v>
      </c>
      <c r="BE28" s="1"/>
      <c r="BF28" s="1"/>
      <c r="BG28" s="1"/>
      <c r="BH28" s="1"/>
      <c r="BI28" s="1"/>
      <c r="BJ28" s="1"/>
      <c r="BK28" s="543">
        <f>('Radio (RV)'!G22)</f>
        <v>33.6</v>
      </c>
      <c r="BL28" s="1"/>
      <c r="BM28" s="1"/>
      <c r="BN28" s="1"/>
      <c r="BO28" s="1"/>
      <c r="BP28" s="1"/>
      <c r="BQ28" s="1"/>
      <c r="BR28" s="1"/>
      <c r="BS28" s="1"/>
      <c r="BT28" s="1"/>
      <c r="BU28" s="1"/>
      <c r="BV28" s="1"/>
      <c r="BW28" s="1"/>
      <c r="BX28" s="1"/>
      <c r="BY28" s="1"/>
      <c r="BZ28" s="1"/>
      <c r="CA28" s="1"/>
      <c r="CB28" s="650"/>
      <c r="CC28" s="1"/>
      <c r="CD28" s="1"/>
      <c r="CE28" s="1"/>
      <c r="CF28" s="1"/>
      <c r="CG28" s="1"/>
      <c r="CH28" s="1"/>
      <c r="CI28" s="1"/>
      <c r="CJ28" s="1"/>
      <c r="CK28" s="1"/>
      <c r="CL28" s="1"/>
      <c r="CM28" s="1"/>
      <c r="CN28" s="1"/>
      <c r="CO28" s="366"/>
      <c r="CP28" s="1"/>
      <c r="CQ28" s="1"/>
      <c r="CR28" s="1"/>
      <c r="CS28" s="1"/>
      <c r="CT28" s="1"/>
      <c r="CU28" s="1"/>
      <c r="CV28" s="1"/>
      <c r="CW28" s="1"/>
      <c r="CX28" s="1"/>
      <c r="CY28" s="1"/>
      <c r="CZ28" s="1"/>
      <c r="DA28" s="1"/>
      <c r="DB28" s="1"/>
      <c r="DC28" s="1"/>
      <c r="DD28" s="1"/>
      <c r="DE28" s="1"/>
      <c r="DF28" s="366"/>
      <c r="DG28" s="39"/>
      <c r="DH28" s="1"/>
      <c r="DI28" s="1"/>
      <c r="DJ28" s="1"/>
      <c r="DK28" s="1"/>
      <c r="DL28" s="1"/>
      <c r="DM28" s="21"/>
      <c r="DN28" s="21"/>
      <c r="DO28" s="1"/>
      <c r="DP28" s="1"/>
      <c r="DQ28" s="2"/>
      <c r="DR28" s="1"/>
      <c r="DS28" s="366"/>
      <c r="DT28" s="39"/>
      <c r="DU28" s="1"/>
      <c r="DV28" s="1"/>
      <c r="DW28" s="1"/>
      <c r="DX28" s="1"/>
      <c r="DY28" s="1"/>
      <c r="DZ28" s="1"/>
      <c r="EA28" s="1"/>
      <c r="EB28" s="1"/>
      <c r="EC28" s="1"/>
      <c r="ED28" s="1"/>
      <c r="EE28" s="1"/>
      <c r="EF28" s="1"/>
      <c r="EG28" s="1"/>
      <c r="EH28" s="1"/>
      <c r="EI28" s="25"/>
      <c r="EJ28" s="418"/>
      <c r="EK28" s="418"/>
      <c r="EL28" s="418"/>
      <c r="EM28" s="622"/>
      <c r="EN28" s="1"/>
      <c r="EO28" s="1"/>
      <c r="EP28" s="1"/>
      <c r="EQ28" s="1"/>
      <c r="ER28" s="1"/>
      <c r="ES28" s="1"/>
      <c r="ET28" s="1"/>
      <c r="EU28" s="418"/>
      <c r="EV28" s="1"/>
      <c r="EW28" s="1"/>
      <c r="EX28" s="1"/>
    </row>
    <row r="29" ht="15.75" customHeight="1">
      <c r="A29" s="1" t="s">
        <v>875</v>
      </c>
      <c r="B29" s="1">
        <f>C29/C34*100</f>
        <v>0.23762246</v>
      </c>
      <c r="C29" s="1">
        <f t="shared" si="1"/>
        <v>46.1</v>
      </c>
      <c r="D29" s="1"/>
      <c r="E29" s="1"/>
      <c r="F29" s="1"/>
      <c r="G29" s="1"/>
      <c r="H29" s="1">
        <v>46.1</v>
      </c>
      <c r="I29" s="1"/>
      <c r="J29" s="1"/>
      <c r="K29" s="1" t="s">
        <v>879</v>
      </c>
      <c r="L29" s="1">
        <f>M29/M36*100</f>
        <v>0.2523273032</v>
      </c>
      <c r="M29" s="1">
        <f t="shared" si="16"/>
        <v>57.6</v>
      </c>
      <c r="N29" s="1"/>
      <c r="O29" s="1"/>
      <c r="P29" s="1">
        <v>57.6</v>
      </c>
      <c r="Q29" s="1"/>
      <c r="R29" s="1"/>
      <c r="S29" s="1"/>
      <c r="T29" s="1"/>
      <c r="U29" s="1" t="s">
        <v>879</v>
      </c>
      <c r="V29" s="1">
        <f>W29/W35*100</f>
        <v>0.336151416</v>
      </c>
      <c r="W29" s="1">
        <f t="shared" si="3"/>
        <v>84</v>
      </c>
      <c r="X29" s="1"/>
      <c r="Y29" s="1"/>
      <c r="Z29" s="1">
        <v>84.0</v>
      </c>
      <c r="AA29" s="1"/>
      <c r="AB29" s="1"/>
      <c r="AC29" s="1"/>
      <c r="AD29" s="1"/>
      <c r="AE29" s="1" t="s">
        <v>564</v>
      </c>
      <c r="AF29" s="1">
        <f>AG29/AG31*100</f>
        <v>0.1247644205</v>
      </c>
      <c r="AG29" s="1">
        <f t="shared" si="21"/>
        <v>39.6</v>
      </c>
      <c r="AH29" s="1"/>
      <c r="AI29" s="1"/>
      <c r="AJ29" s="1"/>
      <c r="AK29" s="1">
        <v>19.8</v>
      </c>
      <c r="AL29" s="1">
        <v>19.8</v>
      </c>
      <c r="AM29" s="1"/>
      <c r="AN29" s="1"/>
      <c r="AO29" s="1"/>
      <c r="AP29" s="147"/>
      <c r="AQ29" s="147"/>
      <c r="AR29" s="147"/>
      <c r="AS29" s="147"/>
      <c r="AT29" s="147"/>
      <c r="AU29" s="147"/>
      <c r="AV29" s="147"/>
      <c r="AW29" s="147"/>
      <c r="AX29" s="147"/>
      <c r="AY29" s="147"/>
      <c r="AZ29" s="1"/>
      <c r="BA29" s="1"/>
      <c r="BB29" s="5" t="s">
        <v>798</v>
      </c>
      <c r="BC29" s="5"/>
      <c r="BD29" s="5">
        <f t="shared" si="6"/>
        <v>51649.26139</v>
      </c>
      <c r="BE29" s="79">
        <f>('Wireline (RV) '!G36)</f>
        <v>19800</v>
      </c>
      <c r="BF29" s="575">
        <f>('Wireless (RV)'!G21)</f>
        <v>9200</v>
      </c>
      <c r="BG29" s="5">
        <f>('ISPs (RV)'!D41)</f>
        <v>4200</v>
      </c>
      <c r="BH29" s="5">
        <f>('CableSatIPTV (RV)'!G47)</f>
        <v>5039.4</v>
      </c>
      <c r="BI29" s="5">
        <v>5297.5</v>
      </c>
      <c r="BJ29" s="5">
        <f>('Magazines (RV)'!G39)+('Newspaper (RV)'!G43)</f>
        <v>6164.31839</v>
      </c>
      <c r="BK29" s="5">
        <f>('Radio (RV)'!G30)</f>
        <v>1583.043</v>
      </c>
      <c r="BL29" s="5">
        <v>365.0</v>
      </c>
      <c r="BM29" s="1"/>
      <c r="BN29" s="52"/>
      <c r="BO29" s="52"/>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366"/>
      <c r="CP29" s="1"/>
      <c r="CQ29" s="1"/>
      <c r="CR29" s="1"/>
      <c r="CS29" s="1"/>
      <c r="CT29" s="1"/>
      <c r="CU29" s="1"/>
      <c r="CV29" s="1"/>
      <c r="CW29" s="1"/>
      <c r="CX29" s="1"/>
      <c r="CY29" s="1"/>
      <c r="CZ29" s="92"/>
      <c r="DA29" s="1"/>
      <c r="DB29" s="1"/>
      <c r="DC29" s="1"/>
      <c r="DD29" s="1"/>
      <c r="DE29" s="1"/>
      <c r="DF29" s="1"/>
      <c r="DG29" s="7"/>
      <c r="DH29" s="7"/>
      <c r="DI29" s="7"/>
      <c r="DJ29" s="7"/>
      <c r="DK29" s="7"/>
      <c r="DL29" s="7"/>
      <c r="DM29" s="7"/>
      <c r="DN29" s="7"/>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row>
    <row r="30" ht="15.75" customHeight="1">
      <c r="A30" s="1" t="s">
        <v>881</v>
      </c>
      <c r="B30" s="1">
        <f>C30/C34*100</f>
        <v>0.08247200346</v>
      </c>
      <c r="C30" s="1">
        <f t="shared" si="1"/>
        <v>16</v>
      </c>
      <c r="D30" s="1"/>
      <c r="E30" s="1"/>
      <c r="F30" s="1"/>
      <c r="G30" s="1"/>
      <c r="H30" s="1">
        <v>16.0</v>
      </c>
      <c r="I30" s="1"/>
      <c r="J30" s="1"/>
      <c r="K30" s="1" t="s">
        <v>195</v>
      </c>
      <c r="L30" s="1">
        <f>M30/M36*100</f>
        <v>0.2514511667</v>
      </c>
      <c r="M30" s="1">
        <f t="shared" si="16"/>
        <v>57.4</v>
      </c>
      <c r="N30" s="1"/>
      <c r="O30" s="1"/>
      <c r="P30" s="1"/>
      <c r="Q30" s="1">
        <v>57.4</v>
      </c>
      <c r="R30" s="1"/>
      <c r="S30" s="1"/>
      <c r="T30" s="1"/>
      <c r="U30" s="1" t="s">
        <v>875</v>
      </c>
      <c r="V30" s="1">
        <f>W30/W35*100</f>
        <v>0.2132960771</v>
      </c>
      <c r="W30" s="1">
        <f t="shared" si="3"/>
        <v>53.3</v>
      </c>
      <c r="X30" s="1"/>
      <c r="Y30" s="1"/>
      <c r="Z30" s="1"/>
      <c r="AA30" s="1"/>
      <c r="AB30" s="1">
        <v>53.3</v>
      </c>
      <c r="AC30" s="1"/>
      <c r="AD30" s="1"/>
      <c r="AE30" s="25" t="s">
        <v>832</v>
      </c>
      <c r="AF30" s="1">
        <f>AG30/AG31*100</f>
        <v>0.1383120722</v>
      </c>
      <c r="AG30" s="1">
        <f t="shared" si="21"/>
        <v>43.9</v>
      </c>
      <c r="AH30" s="1"/>
      <c r="AI30" s="1"/>
      <c r="AJ30" s="1"/>
      <c r="AK30" s="1">
        <f>('CableSatIPTV (RV)'!E36)</f>
        <v>43.9</v>
      </c>
      <c r="AL30" s="1"/>
      <c r="AM30" s="1"/>
      <c r="AN30" s="1"/>
      <c r="AO30" s="1"/>
      <c r="AP30" s="1"/>
      <c r="AQ30" s="1"/>
      <c r="AR30" s="1"/>
      <c r="AS30" s="1"/>
      <c r="AT30" s="1"/>
      <c r="AU30" s="1"/>
      <c r="AV30" s="1"/>
      <c r="AW30" s="1"/>
      <c r="AX30" s="1"/>
      <c r="AY30" s="1"/>
      <c r="AZ30" s="1"/>
      <c r="BA30" s="1"/>
      <c r="BB30" s="147"/>
      <c r="BC30" s="147"/>
      <c r="BD30" s="147"/>
      <c r="BE30" s="147"/>
      <c r="BF30" s="147"/>
      <c r="BG30" s="147"/>
      <c r="BH30" s="147"/>
      <c r="BI30" s="147"/>
      <c r="BJ30" s="147"/>
      <c r="BK30" s="147"/>
      <c r="BL30" s="147"/>
      <c r="BM30" s="1"/>
      <c r="BN30" s="1"/>
      <c r="BO30" s="1"/>
      <c r="BP30" s="1"/>
      <c r="BQ30" s="1"/>
      <c r="BR30" s="1"/>
      <c r="BS30" s="1"/>
      <c r="BT30" s="1"/>
      <c r="BU30" s="1"/>
      <c r="BV30" s="1"/>
      <c r="BW30" s="1"/>
      <c r="BX30" s="1"/>
      <c r="BY30" s="1"/>
      <c r="BZ30" s="1"/>
      <c r="CA30" s="1"/>
      <c r="CB30" s="1"/>
      <c r="CC30" s="366"/>
      <c r="CD30" s="1"/>
      <c r="CE30" s="1"/>
      <c r="CF30" s="41"/>
      <c r="CG30" s="1"/>
      <c r="CH30" s="1"/>
      <c r="CI30" s="1"/>
      <c r="CJ30" s="1"/>
      <c r="CK30" s="1"/>
      <c r="CL30" s="1"/>
      <c r="CM30" s="113"/>
      <c r="CN30" s="1"/>
      <c r="CO30" s="1"/>
      <c r="CP30" s="1"/>
      <c r="CQ30" s="1"/>
      <c r="CR30" s="1"/>
      <c r="CS30" s="1"/>
      <c r="CT30" s="1"/>
      <c r="CU30" s="1"/>
      <c r="CV30" s="1"/>
      <c r="CW30" s="1"/>
      <c r="CX30" s="1"/>
      <c r="CY30" s="1"/>
      <c r="CZ30" s="113"/>
      <c r="DA30" s="1"/>
      <c r="DB30" s="1"/>
      <c r="DC30" s="1"/>
      <c r="DD30" s="1"/>
      <c r="DE30" s="1"/>
      <c r="DF30" s="1"/>
      <c r="DG30" s="1"/>
      <c r="DH30" s="1"/>
      <c r="DI30" s="1"/>
      <c r="DJ30" s="1"/>
      <c r="DK30" s="1"/>
      <c r="DL30" s="1"/>
      <c r="DM30" s="113"/>
      <c r="DN30" s="1"/>
      <c r="DO30" s="1"/>
      <c r="DP30" s="1"/>
      <c r="DQ30" s="1"/>
      <c r="DR30" s="1"/>
      <c r="DS30" s="1"/>
      <c r="DT30" s="1"/>
      <c r="DU30" s="1"/>
      <c r="DV30" s="1"/>
      <c r="DW30" s="1"/>
      <c r="DX30" s="1"/>
      <c r="DY30" s="25"/>
      <c r="DZ30" s="1"/>
      <c r="EA30" s="1"/>
      <c r="EB30" s="1"/>
      <c r="EC30" s="1"/>
      <c r="ED30" s="1"/>
      <c r="EE30" s="1"/>
      <c r="EF30" s="1"/>
      <c r="EG30" s="1"/>
      <c r="EH30" s="1"/>
      <c r="EI30" s="1"/>
      <c r="EJ30" s="1"/>
      <c r="EK30" s="1"/>
      <c r="EL30" s="1"/>
      <c r="EM30" s="1"/>
      <c r="EN30" s="1"/>
      <c r="EO30" s="1"/>
      <c r="EP30" s="1"/>
      <c r="EQ30" s="1"/>
      <c r="ER30" s="1"/>
      <c r="ES30" s="1"/>
      <c r="ET30" s="1"/>
      <c r="EU30" s="1"/>
      <c r="EV30" s="1"/>
      <c r="EW30" s="1"/>
      <c r="EX30" s="1"/>
    </row>
    <row r="31" ht="15.75" customHeight="1">
      <c r="A31" s="1" t="s">
        <v>195</v>
      </c>
      <c r="B31" s="1">
        <f>C31/C34*100</f>
        <v>0.1226771051</v>
      </c>
      <c r="C31" s="1">
        <f t="shared" si="1"/>
        <v>23.8</v>
      </c>
      <c r="D31" s="1"/>
      <c r="E31" s="1"/>
      <c r="F31" s="1"/>
      <c r="G31" s="1">
        <v>23.8</v>
      </c>
      <c r="H31" s="1"/>
      <c r="I31" s="1"/>
      <c r="J31" s="1"/>
      <c r="K31" s="1" t="s">
        <v>875</v>
      </c>
      <c r="L31" s="1">
        <f>M31/M36*100</f>
        <v>0.2759176714</v>
      </c>
      <c r="M31" s="1">
        <f t="shared" si="16"/>
        <v>62.98508987</v>
      </c>
      <c r="N31" s="1"/>
      <c r="O31" s="1"/>
      <c r="P31" s="1"/>
      <c r="Q31" s="1"/>
      <c r="R31" s="1">
        <f>('Newspaper (RV)'!C25)</f>
        <v>62.98508987</v>
      </c>
      <c r="S31" s="1"/>
      <c r="T31" s="1"/>
      <c r="U31" s="1" t="s">
        <v>564</v>
      </c>
      <c r="V31" s="1">
        <f>W31/W35*100</f>
        <v>0.2793258195</v>
      </c>
      <c r="W31" s="1">
        <f t="shared" si="3"/>
        <v>69.8</v>
      </c>
      <c r="X31" s="1"/>
      <c r="Y31" s="1"/>
      <c r="Z31" s="1">
        <v>28.7</v>
      </c>
      <c r="AA31" s="1">
        <v>15.1</v>
      </c>
      <c r="AB31" s="1"/>
      <c r="AC31" s="1">
        <v>26.0</v>
      </c>
      <c r="AD31" s="1"/>
      <c r="AE31" s="5" t="s">
        <v>798</v>
      </c>
      <c r="AF31" s="5"/>
      <c r="AG31" s="5">
        <f t="shared" si="21"/>
        <v>31739.818</v>
      </c>
      <c r="AH31" s="476">
        <f>('Wireline (RV) '!E36)</f>
        <v>17900</v>
      </c>
      <c r="AI31" s="5">
        <f>('Wireless (RV)'!E21)</f>
        <v>2175</v>
      </c>
      <c r="AJ31" s="5">
        <f>('ISPs (RV)'!B41)</f>
        <v>239</v>
      </c>
      <c r="AK31" s="5">
        <f>('CableSatIPTV (RV)'!E47)</f>
        <v>2677.4</v>
      </c>
      <c r="AL31" s="5">
        <f>('Total TV Universe (RV)'!F50)</f>
        <v>3328.172</v>
      </c>
      <c r="AM31" s="5">
        <f>('Magazines (RV)'!E39)+('Newspaper (RV)'!E43)</f>
        <v>4321.2</v>
      </c>
      <c r="AN31" s="5">
        <f>('Radio (RV)'!E30)</f>
        <v>1099.046</v>
      </c>
      <c r="AO31" s="1"/>
      <c r="AP31" s="1"/>
      <c r="AQ31" s="1"/>
      <c r="AR31" s="1"/>
      <c r="AS31" s="1"/>
      <c r="AT31" s="1"/>
      <c r="AU31" s="1"/>
      <c r="AV31" s="1"/>
      <c r="AW31" s="1"/>
      <c r="AX31" s="1"/>
      <c r="AY31" s="1"/>
      <c r="AZ31" s="1"/>
      <c r="BA31" s="1"/>
      <c r="BB31" s="147"/>
      <c r="BC31" s="147"/>
      <c r="BD31" s="147"/>
      <c r="BE31" s="147"/>
      <c r="BF31" s="147"/>
      <c r="BG31" s="147"/>
      <c r="BH31" s="147"/>
      <c r="BI31" s="147"/>
      <c r="BJ31" s="147"/>
      <c r="BK31" s="147"/>
      <c r="BL31" s="147"/>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25"/>
      <c r="DZ31" s="1"/>
      <c r="EA31" s="1"/>
      <c r="EB31" s="1"/>
      <c r="EC31" s="1"/>
      <c r="ED31" s="1"/>
      <c r="EE31" s="1"/>
      <c r="EF31" s="1"/>
      <c r="EG31" s="1"/>
      <c r="EH31" s="1"/>
      <c r="EI31" s="1"/>
      <c r="EJ31" s="1"/>
      <c r="EK31" s="1"/>
      <c r="EL31" s="1"/>
      <c r="EM31" s="1"/>
      <c r="EN31" s="1"/>
      <c r="EO31" s="1"/>
      <c r="EP31" s="1"/>
      <c r="EQ31" s="216"/>
      <c r="ER31" s="1"/>
      <c r="ES31" s="1"/>
      <c r="ET31" s="1"/>
      <c r="EU31" s="1"/>
      <c r="EV31" s="1"/>
      <c r="EW31" s="1"/>
      <c r="EX31" s="1"/>
    </row>
    <row r="32" ht="15.75" customHeight="1">
      <c r="A32" s="1" t="s">
        <v>637</v>
      </c>
      <c r="B32" s="1">
        <f>C32/C34*100</f>
        <v>0.08247200346</v>
      </c>
      <c r="C32" s="1">
        <f t="shared" si="1"/>
        <v>16</v>
      </c>
      <c r="D32" s="1"/>
      <c r="E32" s="1"/>
      <c r="F32" s="1"/>
      <c r="G32" s="1"/>
      <c r="H32" s="1">
        <v>16.0</v>
      </c>
      <c r="I32" s="1"/>
      <c r="J32" s="1"/>
      <c r="K32" s="1" t="s">
        <v>35</v>
      </c>
      <c r="L32" s="1">
        <f>M32/M36*100</f>
        <v>0.1125835363</v>
      </c>
      <c r="M32" s="1">
        <f t="shared" si="16"/>
        <v>25.7</v>
      </c>
      <c r="N32" s="1"/>
      <c r="O32" s="1"/>
      <c r="P32" s="1">
        <f>('CableSatIPTV (RV)'!C33)</f>
        <v>25.7</v>
      </c>
      <c r="Q32" s="1"/>
      <c r="R32" s="1"/>
      <c r="S32" s="1"/>
      <c r="T32" s="1"/>
      <c r="U32" s="1" t="s">
        <v>863</v>
      </c>
      <c r="V32" s="1">
        <f>W32/W35*100</f>
        <v>0.2341054505</v>
      </c>
      <c r="W32" s="1">
        <f t="shared" si="3"/>
        <v>58.5</v>
      </c>
      <c r="X32" s="1"/>
      <c r="Y32" s="1"/>
      <c r="Z32" s="1"/>
      <c r="AA32" s="1"/>
      <c r="AB32" s="1">
        <v>58.5</v>
      </c>
      <c r="AC32" s="1"/>
      <c r="AD32" s="1"/>
      <c r="AE32" s="147"/>
      <c r="AF32" s="147"/>
      <c r="AG32" s="147"/>
      <c r="AH32" s="147"/>
      <c r="AI32" s="147"/>
      <c r="AJ32" s="147"/>
      <c r="AK32" s="147"/>
      <c r="AL32" s="147"/>
      <c r="AM32" s="147"/>
      <c r="AN32" s="147"/>
      <c r="AO32" s="1"/>
      <c r="AP32" s="1"/>
      <c r="AQ32" s="1"/>
      <c r="AR32" s="1"/>
      <c r="AS32" s="1"/>
      <c r="AT32" s="1"/>
      <c r="AU32" s="1"/>
      <c r="AV32" s="1"/>
      <c r="AW32" s="1"/>
      <c r="AX32" s="1"/>
      <c r="AY32" s="1"/>
      <c r="AZ32" s="1"/>
      <c r="BA32" s="1"/>
      <c r="BB32" s="147"/>
      <c r="BC32" s="147"/>
      <c r="BD32" s="147"/>
      <c r="BE32" s="147"/>
      <c r="BF32" s="147"/>
      <c r="BG32" s="147"/>
      <c r="BH32" s="147"/>
      <c r="BI32" s="147"/>
      <c r="BJ32" s="147"/>
      <c r="BK32" s="147"/>
      <c r="BL32" s="147"/>
      <c r="BM32" s="1"/>
      <c r="BN32" s="1"/>
      <c r="BO32" s="1"/>
      <c r="BP32" s="1"/>
      <c r="BQ32" s="92"/>
      <c r="BR32" s="92"/>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92"/>
      <c r="DD32" s="1"/>
      <c r="DE32" s="1"/>
      <c r="DF32" s="1"/>
      <c r="DG32" s="1"/>
      <c r="DH32" s="1"/>
      <c r="DI32" s="1"/>
      <c r="DJ32" s="1"/>
      <c r="DK32" s="1"/>
      <c r="DL32" s="1"/>
      <c r="DM32" s="1"/>
      <c r="DN32" s="1"/>
      <c r="DO32" s="1"/>
      <c r="DP32" s="92"/>
      <c r="DQ32" s="1"/>
      <c r="DR32" s="1"/>
      <c r="DS32" s="1"/>
      <c r="DT32" s="1"/>
      <c r="DU32" s="1"/>
      <c r="DV32" s="1"/>
      <c r="DW32" s="1"/>
      <c r="DX32" s="1"/>
      <c r="DY32" s="25"/>
      <c r="DZ32" s="1"/>
      <c r="EA32" s="1"/>
      <c r="EB32" s="1"/>
      <c r="EC32" s="1"/>
      <c r="ED32" s="1"/>
      <c r="EE32" s="1"/>
      <c r="EF32" s="1"/>
      <c r="EG32" s="1"/>
      <c r="EH32" s="1"/>
      <c r="EI32" s="1"/>
      <c r="EJ32" s="1"/>
      <c r="EK32" s="1"/>
      <c r="EL32" s="1"/>
      <c r="EM32" s="1"/>
      <c r="EN32" s="1"/>
      <c r="EO32" s="1"/>
      <c r="EP32" s="1"/>
      <c r="EQ32" s="216"/>
      <c r="ER32" s="1"/>
      <c r="ES32" s="1"/>
      <c r="ET32" s="25"/>
      <c r="EU32" s="1"/>
      <c r="EV32" s="1"/>
      <c r="EW32" s="1"/>
      <c r="EX32" s="1"/>
    </row>
    <row r="33" ht="15.75" customHeight="1">
      <c r="A33" s="1" t="s">
        <v>35</v>
      </c>
      <c r="B33" s="1">
        <f>C33/C34*100</f>
        <v>0.02474160104</v>
      </c>
      <c r="C33" s="1">
        <f t="shared" si="1"/>
        <v>4.8</v>
      </c>
      <c r="D33" s="1"/>
      <c r="E33" s="1"/>
      <c r="F33" s="1">
        <f>('CableSatIPTV (RV)'!B33)</f>
        <v>4.8</v>
      </c>
      <c r="G33" s="1"/>
      <c r="H33" s="1"/>
      <c r="I33" s="1"/>
      <c r="J33" s="1"/>
      <c r="K33" s="1" t="s">
        <v>868</v>
      </c>
      <c r="L33" s="1">
        <f>M33/M36*100</f>
        <v>0.136239221</v>
      </c>
      <c r="M33" s="1">
        <f t="shared" si="16"/>
        <v>31.1</v>
      </c>
      <c r="N33" s="1"/>
      <c r="O33" s="1"/>
      <c r="P33" s="1"/>
      <c r="Q33" s="1">
        <v>31.1</v>
      </c>
      <c r="R33" s="1"/>
      <c r="S33" s="1"/>
      <c r="T33" s="1"/>
      <c r="U33" s="1" t="s">
        <v>195</v>
      </c>
      <c r="V33" s="1">
        <f>W33/W35*100</f>
        <v>0.2453104977</v>
      </c>
      <c r="W33" s="1">
        <f t="shared" si="3"/>
        <v>61.3</v>
      </c>
      <c r="X33" s="1"/>
      <c r="Y33" s="1"/>
      <c r="Z33" s="1"/>
      <c r="AA33" s="1">
        <v>61.3</v>
      </c>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47"/>
      <c r="BC33" s="147"/>
      <c r="BD33" s="147"/>
      <c r="BE33" s="147"/>
      <c r="BF33" s="147"/>
      <c r="BG33" s="147"/>
      <c r="BH33" s="147"/>
      <c r="BI33" s="147"/>
      <c r="BJ33" s="147"/>
      <c r="BK33" s="147"/>
      <c r="BL33" s="147"/>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366"/>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25"/>
      <c r="ES33" s="1"/>
      <c r="ET33" s="1"/>
      <c r="EU33" s="25"/>
      <c r="EV33" s="1"/>
      <c r="EW33" s="1"/>
      <c r="EX33" s="1"/>
    </row>
    <row r="34" ht="15.75" customHeight="1">
      <c r="A34" s="5" t="s">
        <v>798</v>
      </c>
      <c r="B34" s="5"/>
      <c r="C34" s="5">
        <f t="shared" si="1"/>
        <v>19400.523</v>
      </c>
      <c r="D34" s="79">
        <f>('Wireline (RV) '!B36)</f>
        <v>12787</v>
      </c>
      <c r="E34" s="575">
        <f>('Wireless (RV)'!B21)</f>
        <v>321</v>
      </c>
      <c r="F34" s="666">
        <f>('CableSatIPTV (RV)'!B47)</f>
        <v>716.3</v>
      </c>
      <c r="G34" s="666">
        <f>('Total TV Universe (RV)'!B50)</f>
        <v>1804.323</v>
      </c>
      <c r="H34" s="5">
        <f>('Magazines (RV)'!B39)+('Newspaper (RV)'!B43)</f>
        <v>2961</v>
      </c>
      <c r="I34" s="5">
        <f>('Radio (RV)'!B30)</f>
        <v>810.9</v>
      </c>
      <c r="J34" s="1"/>
      <c r="K34" s="1" t="s">
        <v>881</v>
      </c>
      <c r="L34" s="1">
        <f>M34/M36*100</f>
        <v>0.09610713292</v>
      </c>
      <c r="M34" s="1">
        <f t="shared" si="16"/>
        <v>21.93885</v>
      </c>
      <c r="N34" s="1"/>
      <c r="O34" s="1"/>
      <c r="P34" s="1"/>
      <c r="Q34" s="1"/>
      <c r="R34" s="1">
        <f>('Newspaper (RV)'!C30)</f>
        <v>21.93885</v>
      </c>
      <c r="S34" s="1"/>
      <c r="T34" s="1"/>
      <c r="U34" s="1" t="s">
        <v>881</v>
      </c>
      <c r="V34" s="1">
        <f>W34/W35*100</f>
        <v>0.08003605144</v>
      </c>
      <c r="W34" s="1">
        <f t="shared" si="3"/>
        <v>20</v>
      </c>
      <c r="X34" s="1"/>
      <c r="Y34" s="1"/>
      <c r="Z34" s="1"/>
      <c r="AA34" s="1"/>
      <c r="AB34" s="1">
        <v>20.0</v>
      </c>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92"/>
      <c r="CD34" s="92"/>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25"/>
      <c r="EV34" s="1"/>
      <c r="EW34" s="1"/>
      <c r="EX34" s="1"/>
    </row>
    <row r="35" ht="15.75" customHeight="1">
      <c r="A35" s="147"/>
      <c r="B35" s="147"/>
      <c r="C35" s="147"/>
      <c r="D35" s="147"/>
      <c r="E35" s="147"/>
      <c r="F35" s="147"/>
      <c r="G35" s="147"/>
      <c r="H35" s="147"/>
      <c r="I35" s="147"/>
      <c r="J35" s="1"/>
      <c r="K35" s="1" t="s">
        <v>377</v>
      </c>
      <c r="L35" s="1">
        <f>M35/M36*100</f>
        <v>0.08805171518</v>
      </c>
      <c r="M35" s="1">
        <f t="shared" si="16"/>
        <v>20.1</v>
      </c>
      <c r="N35" s="1"/>
      <c r="O35" s="1"/>
      <c r="P35" s="1"/>
      <c r="Q35" s="1">
        <f>('Total TV Universe (RV)'!C4)</f>
        <v>20.1</v>
      </c>
      <c r="R35" s="1"/>
      <c r="S35" s="1"/>
      <c r="T35" s="1"/>
      <c r="U35" s="5" t="s">
        <v>798</v>
      </c>
      <c r="V35" s="5"/>
      <c r="W35" s="5">
        <f t="shared" si="3"/>
        <v>24988.739</v>
      </c>
      <c r="X35" s="476">
        <f>('Wireline (RV) '!D36)</f>
        <v>14700</v>
      </c>
      <c r="Y35" s="5">
        <f>('Wireless (RV)'!D21)</f>
        <v>931</v>
      </c>
      <c r="Z35" s="5">
        <f>('CableSatIPTV (RV)'!D47)</f>
        <v>1651.4</v>
      </c>
      <c r="AA35" s="666">
        <f>('Total TV Universe (RV)'!E50)</f>
        <v>2884.3</v>
      </c>
      <c r="AB35" s="5">
        <f>('Magazines (RV)'!D39)+('Newspaper (RV)'!D43)</f>
        <v>3783.9</v>
      </c>
      <c r="AC35" s="5">
        <f>('Radio (RV)'!D30)</f>
        <v>1038.139</v>
      </c>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39"/>
      <c r="BH35" s="1"/>
      <c r="BI35" s="1"/>
      <c r="BJ35" s="1"/>
      <c r="BK35" s="1"/>
      <c r="BL35" s="1"/>
      <c r="BM35" s="1"/>
      <c r="BN35" s="1"/>
      <c r="BO35" s="1"/>
      <c r="BP35" s="1"/>
      <c r="BQ35" s="1"/>
      <c r="BR35" s="1"/>
      <c r="BS35" s="1"/>
      <c r="BT35" s="1"/>
      <c r="BU35" s="1"/>
      <c r="BV35" s="39"/>
      <c r="BW35" s="39"/>
      <c r="BX35" s="39"/>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row>
    <row r="36" ht="15.75" customHeight="1">
      <c r="A36" s="1"/>
      <c r="B36" s="1"/>
      <c r="C36" s="1"/>
      <c r="D36" s="1"/>
      <c r="E36" s="1"/>
      <c r="F36" s="1"/>
      <c r="G36" s="1"/>
      <c r="H36" s="1"/>
      <c r="I36" s="1"/>
      <c r="J36" s="1"/>
      <c r="K36" s="5" t="s">
        <v>798</v>
      </c>
      <c r="L36" s="5"/>
      <c r="M36" s="5">
        <f t="shared" si="16"/>
        <v>22827.494</v>
      </c>
      <c r="N36" s="476">
        <f>('Wireline (RV) '!C36)</f>
        <v>14007</v>
      </c>
      <c r="O36" s="575">
        <f>('Wireless (RV)'!C21)</f>
        <v>565.2</v>
      </c>
      <c r="P36" s="666">
        <f>('CableSatIPTV (RV)'!C47)</f>
        <v>1242.9</v>
      </c>
      <c r="Q36" s="666">
        <f>('Total TV Universe (RV)'!C50)</f>
        <v>2312.787</v>
      </c>
      <c r="R36" s="5">
        <f>('Magazines (RV)'!C39)+('Newspaper (RV)'!C43)</f>
        <v>3700</v>
      </c>
      <c r="S36" s="5">
        <f>('Radio (RV)'!C30)</f>
        <v>999.607</v>
      </c>
      <c r="T36" s="1"/>
      <c r="U36" s="147"/>
      <c r="V36" s="147"/>
      <c r="W36" s="147"/>
      <c r="X36" s="147"/>
      <c r="Y36" s="147"/>
      <c r="Z36" s="147"/>
      <c r="AA36" s="147"/>
      <c r="AB36" s="147"/>
      <c r="AC36" s="147"/>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650"/>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25"/>
      <c r="EU36" s="1"/>
      <c r="EV36" s="1"/>
      <c r="EW36" s="1"/>
      <c r="EX36" s="1"/>
    </row>
    <row r="37" ht="15.75" customHeight="1">
      <c r="A37" s="1"/>
      <c r="B37" s="1"/>
      <c r="C37" s="1"/>
      <c r="D37" s="1"/>
      <c r="E37" s="1"/>
      <c r="F37" s="1"/>
      <c r="G37" s="1"/>
      <c r="H37" s="1"/>
      <c r="I37" s="1"/>
      <c r="J37" s="1"/>
      <c r="K37" s="147"/>
      <c r="L37" s="147"/>
      <c r="M37" s="147"/>
      <c r="N37" s="147"/>
      <c r="O37" s="147"/>
      <c r="P37" s="147"/>
      <c r="Q37" s="147"/>
      <c r="R37" s="147"/>
      <c r="S37" s="147"/>
      <c r="T37" s="1"/>
      <c r="U37" s="1"/>
      <c r="V37" s="1"/>
      <c r="W37" s="1"/>
      <c r="X37" s="1"/>
      <c r="Y37" s="1"/>
      <c r="Z37" s="1"/>
      <c r="AA37" s="1"/>
      <c r="AB37" s="1"/>
      <c r="AC37" s="1"/>
      <c r="AD37" s="1"/>
      <c r="AE37" s="1"/>
      <c r="AF37" s="1"/>
      <c r="AG37" s="1"/>
      <c r="AH37" s="1"/>
      <c r="AI37" s="1"/>
      <c r="AJ37" s="1"/>
      <c r="AK37" s="1"/>
      <c r="AL37" s="1"/>
      <c r="AM37" s="1"/>
      <c r="AN37" s="1"/>
      <c r="AO37" s="1"/>
      <c r="AP37" s="1"/>
      <c r="AQ37" s="1"/>
      <c r="AR37" s="1"/>
      <c r="AS37" s="92"/>
      <c r="AT37" s="92"/>
      <c r="AU37" s="1"/>
      <c r="AV37" s="1"/>
      <c r="AW37" s="1"/>
      <c r="AX37" s="1"/>
      <c r="AY37" s="1"/>
      <c r="AZ37" s="1"/>
      <c r="BA37" s="1"/>
      <c r="BB37" s="1"/>
      <c r="BC37" s="1"/>
      <c r="BD37" s="1"/>
      <c r="BE37" s="1"/>
      <c r="BF37" s="1"/>
      <c r="BG37" s="1"/>
      <c r="BH37" s="1"/>
      <c r="BI37" s="1"/>
      <c r="BJ37" s="1"/>
      <c r="BK37" s="1"/>
      <c r="BL37" s="1"/>
      <c r="BM37" s="1"/>
      <c r="BN37" s="52"/>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25"/>
      <c r="EU37" s="1"/>
      <c r="EV37" s="1"/>
      <c r="EW37" s="1"/>
      <c r="EX37" s="1"/>
    </row>
    <row r="38" ht="15.75" customHeight="1">
      <c r="A38" s="1"/>
      <c r="B38" s="1"/>
      <c r="C38" s="1"/>
      <c r="D38" s="1"/>
      <c r="E38" s="1"/>
      <c r="F38" s="1"/>
      <c r="G38" s="1"/>
      <c r="H38" s="1"/>
      <c r="I38" s="1"/>
      <c r="J38" s="1"/>
      <c r="K38" s="1"/>
      <c r="L38" s="1"/>
      <c r="M38" s="1"/>
      <c r="N38" s="21"/>
      <c r="O38" s="92"/>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92"/>
      <c r="AT38" s="92"/>
      <c r="AU38" s="1"/>
      <c r="AV38" s="1"/>
      <c r="AW38" s="1"/>
      <c r="AX38" s="1"/>
      <c r="AY38" s="1"/>
      <c r="AZ38" s="1"/>
      <c r="BA38" s="1"/>
      <c r="BB38" s="1"/>
      <c r="BC38" s="1"/>
      <c r="BD38" s="1"/>
      <c r="BE38" s="92"/>
      <c r="BF38" s="92"/>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622"/>
      <c r="EU38" s="1"/>
      <c r="EV38" s="1"/>
      <c r="EW38" s="1"/>
      <c r="EX38" s="1"/>
    </row>
    <row r="39" ht="15.75" customHeight="1">
      <c r="A39" s="1"/>
      <c r="B39" s="1"/>
      <c r="C39" s="1"/>
      <c r="D39" s="1"/>
      <c r="E39" s="1"/>
      <c r="F39" s="1"/>
      <c r="G39" s="1"/>
      <c r="H39" s="1"/>
      <c r="I39" s="1"/>
      <c r="J39" s="1"/>
      <c r="K39" s="1"/>
      <c r="L39" s="1"/>
      <c r="M39" s="1"/>
      <c r="N39" s="2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92"/>
      <c r="BF39" s="92"/>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row>
    <row r="40" ht="15.75" customHeight="1">
      <c r="A40" s="9">
        <v>1984.0</v>
      </c>
      <c r="B40" s="1"/>
      <c r="C40" s="1"/>
      <c r="D40" s="1"/>
      <c r="E40" s="1"/>
      <c r="F40" s="1"/>
      <c r="G40" s="1"/>
      <c r="H40" s="1"/>
      <c r="I40" s="1"/>
      <c r="J40" s="1"/>
      <c r="K40" s="9">
        <v>1988.0</v>
      </c>
      <c r="L40" s="1"/>
      <c r="M40" s="1"/>
      <c r="N40" s="1"/>
      <c r="O40" s="1"/>
      <c r="P40" s="1"/>
      <c r="Q40" s="1"/>
      <c r="R40" s="1"/>
      <c r="S40" s="1"/>
      <c r="T40" s="1"/>
      <c r="U40" s="9">
        <v>1992.0</v>
      </c>
      <c r="V40" s="1"/>
      <c r="W40" s="1"/>
      <c r="X40" s="1"/>
      <c r="Y40" s="1"/>
      <c r="Z40" s="1"/>
      <c r="AA40" s="1"/>
      <c r="AB40" s="1"/>
      <c r="AC40" s="1"/>
      <c r="AD40" s="1"/>
      <c r="AE40" s="9">
        <v>1996.0</v>
      </c>
      <c r="AF40" s="283"/>
      <c r="AG40" s="1"/>
      <c r="AH40" s="1"/>
      <c r="AI40" s="1"/>
      <c r="AJ40" s="1"/>
      <c r="AK40" s="1"/>
      <c r="AL40" s="1"/>
      <c r="AM40" s="1"/>
      <c r="AN40" s="1"/>
      <c r="AO40" s="1"/>
      <c r="AP40" s="9">
        <v>2000.0</v>
      </c>
      <c r="AQ40" s="283"/>
      <c r="AR40" s="1"/>
      <c r="AS40" s="1"/>
      <c r="AT40" s="1"/>
      <c r="AU40" s="1"/>
      <c r="AV40" s="1"/>
      <c r="AW40" s="1"/>
      <c r="AX40" s="1"/>
      <c r="AY40" s="1"/>
      <c r="AZ40" s="1"/>
      <c r="BA40" s="1"/>
      <c r="BB40" s="7">
        <v>2004.0</v>
      </c>
      <c r="BC40" s="283"/>
      <c r="BD40" s="1"/>
      <c r="BE40" s="1"/>
      <c r="BF40" s="1"/>
      <c r="BG40" s="1"/>
      <c r="BH40" s="1"/>
      <c r="BI40" s="1"/>
      <c r="BJ40" s="1"/>
      <c r="BK40" s="1"/>
      <c r="BL40" s="1"/>
      <c r="BM40" s="1"/>
      <c r="BN40" s="7">
        <v>2008.0</v>
      </c>
      <c r="BO40" s="283"/>
      <c r="BP40" s="1"/>
      <c r="BQ40" s="1"/>
      <c r="BR40" s="1"/>
      <c r="BS40" s="1"/>
      <c r="BT40" s="1"/>
      <c r="BU40" s="1"/>
      <c r="BV40" s="1"/>
      <c r="BW40" s="1"/>
      <c r="BX40" s="1"/>
      <c r="BY40" s="1"/>
      <c r="BZ40" s="7">
        <v>2010.0</v>
      </c>
      <c r="CA40" s="283"/>
      <c r="CB40" s="1"/>
      <c r="CC40" s="1"/>
      <c r="CD40" s="1"/>
      <c r="CE40" s="1"/>
      <c r="CF40" s="1"/>
      <c r="CG40" s="1"/>
      <c r="CH40" s="1"/>
      <c r="CI40" s="1"/>
      <c r="CJ40" s="1"/>
      <c r="CK40" s="1"/>
      <c r="CL40" s="7">
        <v>2011.0</v>
      </c>
      <c r="CM40" s="283"/>
      <c r="CN40" s="1"/>
      <c r="CO40" s="1"/>
      <c r="CP40" s="1"/>
      <c r="CQ40" s="1"/>
      <c r="CR40" s="1"/>
      <c r="CS40" s="1"/>
      <c r="CT40" s="1"/>
      <c r="CU40" s="1"/>
      <c r="CV40" s="1"/>
      <c r="CW40" s="1"/>
      <c r="CX40" s="1"/>
      <c r="CY40" s="7">
        <v>2012.0</v>
      </c>
      <c r="CZ40" s="283"/>
      <c r="DA40" s="1"/>
      <c r="DB40" s="1"/>
      <c r="DC40" s="1"/>
      <c r="DD40" s="1"/>
      <c r="DE40" s="1"/>
      <c r="DF40" s="1"/>
      <c r="DG40" s="1"/>
      <c r="DH40" s="1"/>
      <c r="DI40" s="1"/>
      <c r="DJ40" s="1"/>
      <c r="DK40" s="1"/>
      <c r="DL40" s="7">
        <v>2013.0</v>
      </c>
      <c r="DM40" s="283"/>
      <c r="DN40" s="1"/>
      <c r="DO40" s="1"/>
      <c r="DP40" s="1"/>
      <c r="DQ40" s="1"/>
      <c r="DR40" s="1"/>
      <c r="DS40" s="1"/>
      <c r="DT40" s="1"/>
      <c r="DU40" s="1"/>
      <c r="DV40" s="1"/>
      <c r="DW40" s="1"/>
      <c r="DX40" s="1"/>
      <c r="DY40" s="7">
        <v>2014.0</v>
      </c>
      <c r="DZ40" s="283"/>
      <c r="EA40" s="1"/>
      <c r="EB40" s="1"/>
      <c r="EC40" s="1"/>
      <c r="ED40" s="1"/>
      <c r="EE40" s="1"/>
      <c r="EF40" s="1"/>
      <c r="EG40" s="1"/>
      <c r="EH40" s="1"/>
      <c r="EI40" s="1"/>
      <c r="EJ40" s="1"/>
      <c r="EK40" s="662"/>
      <c r="EL40" s="662">
        <v>2015.0</v>
      </c>
      <c r="EM40" s="1"/>
      <c r="EN40" s="1"/>
      <c r="EO40" s="1"/>
      <c r="EP40" s="1"/>
      <c r="EQ40" s="1"/>
      <c r="ER40" s="1"/>
      <c r="ES40" s="1"/>
      <c r="ET40" s="1"/>
      <c r="EU40" s="1"/>
      <c r="EV40" s="1"/>
      <c r="EW40" s="1"/>
      <c r="EX40" s="1"/>
    </row>
    <row r="41" ht="15.75" customHeight="1">
      <c r="A41" s="7" t="s">
        <v>883</v>
      </c>
      <c r="B41" s="92">
        <f>C34</f>
        <v>19400.523</v>
      </c>
      <c r="C41" s="283"/>
      <c r="D41" s="283"/>
      <c r="E41" s="283"/>
      <c r="F41" s="283"/>
      <c r="G41" s="283"/>
      <c r="H41" s="283"/>
      <c r="I41" s="283"/>
      <c r="J41" s="283"/>
      <c r="K41" s="7" t="s">
        <v>883</v>
      </c>
      <c r="L41" s="92">
        <f>M36</f>
        <v>22827.494</v>
      </c>
      <c r="M41" s="283"/>
      <c r="N41" s="667"/>
      <c r="O41" s="667"/>
      <c r="P41" s="283"/>
      <c r="Q41" s="283"/>
      <c r="R41" s="283"/>
      <c r="S41" s="283"/>
      <c r="T41" s="283"/>
      <c r="U41" s="7" t="s">
        <v>883</v>
      </c>
      <c r="V41" s="92">
        <f>W35</f>
        <v>24988.739</v>
      </c>
      <c r="W41" s="283"/>
      <c r="X41" s="283"/>
      <c r="Y41" s="283"/>
      <c r="Z41" s="283"/>
      <c r="AA41" s="283"/>
      <c r="AB41" s="283"/>
      <c r="AC41" s="283"/>
      <c r="AD41" s="283"/>
      <c r="AE41" s="5" t="s">
        <v>883</v>
      </c>
      <c r="AF41" s="92">
        <f>AG31</f>
        <v>31739.818</v>
      </c>
      <c r="AG41" s="283"/>
      <c r="AH41" s="667"/>
      <c r="AI41" s="667"/>
      <c r="AJ41" s="283"/>
      <c r="AK41" s="283"/>
      <c r="AL41" s="283"/>
      <c r="AM41" s="283"/>
      <c r="AN41" s="283"/>
      <c r="AO41" s="283"/>
      <c r="AP41" s="5" t="s">
        <v>883</v>
      </c>
      <c r="AQ41" s="1">
        <f>AR27</f>
        <v>43565.94663</v>
      </c>
      <c r="AR41" s="283"/>
      <c r="AS41" s="283"/>
      <c r="AT41" s="283"/>
      <c r="AU41" s="283"/>
      <c r="AV41" s="283"/>
      <c r="AW41" s="283"/>
      <c r="AX41" s="283"/>
      <c r="AY41" s="283"/>
      <c r="AZ41" s="283"/>
      <c r="BA41" s="283"/>
      <c r="BB41" s="5" t="s">
        <v>883</v>
      </c>
      <c r="BC41" s="92">
        <f>BD29</f>
        <v>51649.26139</v>
      </c>
      <c r="BD41" s="283"/>
      <c r="BE41" s="283"/>
      <c r="BF41" s="283"/>
      <c r="BG41" s="283"/>
      <c r="BH41" s="283"/>
      <c r="BI41" s="283"/>
      <c r="BJ41" s="283"/>
      <c r="BK41" s="283"/>
      <c r="BL41" s="283"/>
      <c r="BM41" s="283"/>
      <c r="BN41" s="5" t="s">
        <v>883</v>
      </c>
      <c r="BO41" s="92">
        <f>BP18</f>
        <v>64421.25025</v>
      </c>
      <c r="BP41" s="283"/>
      <c r="BQ41" s="283"/>
      <c r="BR41" s="283"/>
      <c r="BS41" s="283"/>
      <c r="BT41" s="283"/>
      <c r="BU41" s="283"/>
      <c r="BV41" s="283"/>
      <c r="BW41" s="283"/>
      <c r="BX41" s="283"/>
      <c r="BY41" s="283"/>
      <c r="BZ41" s="5" t="s">
        <v>883</v>
      </c>
      <c r="CA41" s="366">
        <f>CB17</f>
        <v>67483.601</v>
      </c>
      <c r="CB41" s="283"/>
      <c r="CC41" s="283"/>
      <c r="CD41" s="283"/>
      <c r="CE41" s="283"/>
      <c r="CF41" s="283"/>
      <c r="CG41" s="283"/>
      <c r="CH41" s="283"/>
      <c r="CI41" s="283"/>
      <c r="CJ41" s="283"/>
      <c r="CK41" s="283"/>
      <c r="CL41" s="5" t="s">
        <v>883</v>
      </c>
      <c r="CM41" s="1">
        <f>CN20</f>
        <v>69460.515</v>
      </c>
      <c r="CN41" s="283"/>
      <c r="CO41" s="283"/>
      <c r="CP41" s="283"/>
      <c r="CQ41" s="283"/>
      <c r="CR41" s="283"/>
      <c r="CS41" s="283"/>
      <c r="CT41" s="283"/>
      <c r="CU41" s="283"/>
      <c r="CV41" s="283"/>
      <c r="CW41" s="283"/>
      <c r="CX41" s="283"/>
      <c r="CY41" s="5" t="s">
        <v>883</v>
      </c>
      <c r="CZ41" s="1">
        <f>DA20</f>
        <v>71376.821</v>
      </c>
      <c r="DA41" s="283"/>
      <c r="DB41" s="283"/>
      <c r="DC41" s="283"/>
      <c r="DD41" s="283"/>
      <c r="DE41" s="283"/>
      <c r="DF41" s="283"/>
      <c r="DG41" s="283"/>
      <c r="DH41" s="283"/>
      <c r="DI41" s="283"/>
      <c r="DJ41" s="283"/>
      <c r="DK41" s="283"/>
      <c r="DL41" s="5" t="s">
        <v>883</v>
      </c>
      <c r="DM41" s="1">
        <f>DN19</f>
        <v>72376.729</v>
      </c>
      <c r="DN41" s="283"/>
      <c r="DO41" s="283"/>
      <c r="DP41" s="283"/>
      <c r="DQ41" s="283"/>
      <c r="DR41" s="283"/>
      <c r="DS41" s="283"/>
      <c r="DT41" s="283"/>
      <c r="DU41" s="283"/>
      <c r="DV41" s="283"/>
      <c r="DW41" s="283"/>
      <c r="DX41" s="283"/>
      <c r="DY41" s="5" t="s">
        <v>883</v>
      </c>
      <c r="DZ41" s="1">
        <f>EA19</f>
        <v>73570.251</v>
      </c>
      <c r="EA41" s="283"/>
      <c r="EB41" s="283"/>
      <c r="EC41" s="283"/>
      <c r="ED41" s="283"/>
      <c r="EE41" s="283"/>
      <c r="EF41" s="283"/>
      <c r="EG41" s="283"/>
      <c r="EH41" s="283"/>
      <c r="EI41" s="283"/>
      <c r="EJ41" s="283"/>
      <c r="EK41" s="283"/>
      <c r="EL41" s="283" t="s">
        <v>883</v>
      </c>
      <c r="EM41" s="1">
        <f>EN20</f>
        <v>76305</v>
      </c>
      <c r="EN41" s="283"/>
      <c r="EO41" s="283"/>
      <c r="EP41" s="283"/>
      <c r="EQ41" s="283"/>
      <c r="ER41" s="283"/>
      <c r="ES41" s="283"/>
      <c r="ET41" s="283"/>
      <c r="EU41" s="283"/>
      <c r="EV41" s="283"/>
      <c r="EW41" s="283"/>
      <c r="EX41" s="283"/>
    </row>
    <row r="42" ht="15.75" customHeight="1">
      <c r="A42" s="77" t="s">
        <v>884</v>
      </c>
      <c r="B42" s="1">
        <f>B2</f>
        <v>46.83378897</v>
      </c>
      <c r="C42" s="1"/>
      <c r="D42" s="1"/>
      <c r="E42" s="1"/>
      <c r="F42" s="1"/>
      <c r="G42" s="1"/>
      <c r="H42" s="1"/>
      <c r="I42" s="1"/>
      <c r="J42" s="1"/>
      <c r="K42" s="77" t="s">
        <v>884</v>
      </c>
      <c r="L42" s="1">
        <f>L2</f>
        <v>41.34006124</v>
      </c>
      <c r="M42" s="1"/>
      <c r="N42" s="1"/>
      <c r="O42" s="1"/>
      <c r="P42" s="1"/>
      <c r="Q42" s="1"/>
      <c r="R42" s="1"/>
      <c r="S42" s="1"/>
      <c r="T42" s="1"/>
      <c r="U42" s="77" t="s">
        <v>884</v>
      </c>
      <c r="V42" s="1">
        <f>V2</f>
        <v>39.84514785</v>
      </c>
      <c r="W42" s="1"/>
      <c r="X42" s="1"/>
      <c r="Y42" s="1"/>
      <c r="Z42" s="1"/>
      <c r="AA42" s="1"/>
      <c r="AB42" s="1"/>
      <c r="AC42" s="1"/>
      <c r="AD42" s="1"/>
      <c r="AE42" s="77" t="s">
        <v>884</v>
      </c>
      <c r="AF42" s="1">
        <f>AF2</f>
        <v>34.65111237</v>
      </c>
      <c r="AG42" s="1"/>
      <c r="AH42" s="1"/>
      <c r="AI42" s="1"/>
      <c r="AJ42" s="1"/>
      <c r="AK42" s="1"/>
      <c r="AL42" s="1"/>
      <c r="AM42" s="1"/>
      <c r="AN42" s="1"/>
      <c r="AO42" s="1"/>
      <c r="AP42" s="77" t="s">
        <v>884</v>
      </c>
      <c r="AQ42" s="1">
        <f>AQ2</f>
        <v>34.76981719</v>
      </c>
      <c r="AR42" s="1"/>
      <c r="AS42" s="1"/>
      <c r="AT42" s="1"/>
      <c r="AU42" s="1"/>
      <c r="AV42" s="1"/>
      <c r="AW42" s="1"/>
      <c r="AX42" s="1"/>
      <c r="AY42" s="1"/>
      <c r="AZ42" s="1"/>
      <c r="BA42" s="1"/>
      <c r="BB42" s="77" t="s">
        <v>884</v>
      </c>
      <c r="BC42" s="1">
        <f>BC2</f>
        <v>31.36191993</v>
      </c>
      <c r="BD42" s="1"/>
      <c r="BE42" s="1"/>
      <c r="BF42" s="1"/>
      <c r="BG42" s="1"/>
      <c r="BH42" s="1"/>
      <c r="BI42" s="1"/>
      <c r="BJ42" s="1"/>
      <c r="BK42" s="1"/>
      <c r="BL42" s="1"/>
      <c r="BM42" s="1"/>
      <c r="BN42" s="205" t="s">
        <v>884</v>
      </c>
      <c r="BO42" s="1">
        <f>BO2</f>
        <v>27.10580737</v>
      </c>
      <c r="BP42" s="1"/>
      <c r="BQ42" s="1"/>
      <c r="BR42" s="1"/>
      <c r="BS42" s="1"/>
      <c r="BT42" s="1"/>
      <c r="BU42" s="1"/>
      <c r="BV42" s="1"/>
      <c r="BW42" s="1"/>
      <c r="BX42" s="1"/>
      <c r="BY42" s="1"/>
      <c r="BZ42" s="3" t="s">
        <v>884</v>
      </c>
      <c r="CA42" s="1">
        <f>CA2</f>
        <v>25.61718661</v>
      </c>
      <c r="CB42" s="1"/>
      <c r="CC42" s="1"/>
      <c r="CD42" s="1"/>
      <c r="CE42" s="1"/>
      <c r="CF42" s="1"/>
      <c r="CG42" s="1"/>
      <c r="CH42" s="1"/>
      <c r="CI42" s="1"/>
      <c r="CJ42" s="1"/>
      <c r="CK42" s="1"/>
      <c r="CL42" s="3" t="s">
        <v>884</v>
      </c>
      <c r="CM42" s="1">
        <f>CM2</f>
        <v>28.21732606</v>
      </c>
      <c r="CN42" s="1"/>
      <c r="CO42" s="1"/>
      <c r="CP42" s="1"/>
      <c r="CQ42" s="1"/>
      <c r="CR42" s="1"/>
      <c r="CS42" s="1"/>
      <c r="CT42" s="1"/>
      <c r="CU42" s="1"/>
      <c r="CV42" s="1"/>
      <c r="CW42" s="1"/>
      <c r="CX42" s="1"/>
      <c r="CY42" s="77" t="s">
        <v>884</v>
      </c>
      <c r="CZ42" s="1">
        <f>CZ2</f>
        <v>27.59210192</v>
      </c>
      <c r="DA42" s="1"/>
      <c r="DB42" s="1"/>
      <c r="DC42" s="1"/>
      <c r="DD42" s="1"/>
      <c r="DE42" s="1"/>
      <c r="DF42" s="1"/>
      <c r="DG42" s="1"/>
      <c r="DH42" s="1"/>
      <c r="DI42" s="1"/>
      <c r="DJ42" s="1"/>
      <c r="DK42" s="1"/>
      <c r="DL42" s="77" t="s">
        <v>884</v>
      </c>
      <c r="DM42" s="1">
        <f>DM2</f>
        <v>28.23733441</v>
      </c>
      <c r="DN42" s="1"/>
      <c r="DO42" s="1"/>
      <c r="DP42" s="1"/>
      <c r="DQ42" s="1"/>
      <c r="DR42" s="1"/>
      <c r="DS42" s="1"/>
      <c r="DT42" s="1"/>
      <c r="DU42" s="1"/>
      <c r="DV42" s="1"/>
      <c r="DW42" s="1"/>
      <c r="DX42" s="1"/>
      <c r="DY42" s="77" t="s">
        <v>884</v>
      </c>
      <c r="DZ42" s="1">
        <f>DZ2</f>
        <v>28.89945285</v>
      </c>
      <c r="EA42" s="1"/>
      <c r="EB42" s="1"/>
      <c r="EC42" s="1"/>
      <c r="ED42" s="1"/>
      <c r="EE42" s="1"/>
      <c r="EF42" s="1"/>
      <c r="EG42" s="1"/>
      <c r="EH42" s="1"/>
      <c r="EI42" s="1"/>
      <c r="EJ42" s="1"/>
      <c r="EK42" s="1"/>
      <c r="EL42" s="1" t="s">
        <v>884</v>
      </c>
      <c r="EM42" s="1">
        <f>EM2</f>
        <v>27.49884673</v>
      </c>
      <c r="EN42" s="1"/>
      <c r="EO42" s="1"/>
      <c r="EP42" s="1"/>
      <c r="EQ42" s="1"/>
      <c r="ER42" s="1"/>
      <c r="ES42" s="1"/>
      <c r="ET42" s="1"/>
      <c r="EU42" s="1"/>
      <c r="EV42" s="1"/>
      <c r="EW42" s="1"/>
      <c r="EX42" s="1"/>
    </row>
    <row r="43" ht="15.75" customHeight="1">
      <c r="A43" s="3" t="s">
        <v>34</v>
      </c>
      <c r="B43" s="1">
        <f>SUM(B2:B5)</f>
        <v>64.95494993</v>
      </c>
      <c r="C43" s="1"/>
      <c r="D43" s="1"/>
      <c r="E43" s="1"/>
      <c r="F43" s="1"/>
      <c r="G43" s="1"/>
      <c r="H43" s="1"/>
      <c r="I43" s="1"/>
      <c r="J43" s="1"/>
      <c r="K43" s="3" t="s">
        <v>34</v>
      </c>
      <c r="L43" s="1">
        <f>SUM(L2:L5)</f>
        <v>59.92148766</v>
      </c>
      <c r="M43" s="1"/>
      <c r="N43" s="1"/>
      <c r="O43" s="1"/>
      <c r="P43" s="1"/>
      <c r="Q43" s="1"/>
      <c r="R43" s="1"/>
      <c r="S43" s="1"/>
      <c r="T43" s="1"/>
      <c r="U43" s="3" t="s">
        <v>34</v>
      </c>
      <c r="V43" s="1">
        <f>SUM(V2:V5)</f>
        <v>58.14939281</v>
      </c>
      <c r="W43" s="1"/>
      <c r="X43" s="1"/>
      <c r="Y43" s="1"/>
      <c r="Z43" s="1"/>
      <c r="AA43" s="1"/>
      <c r="AB43" s="1"/>
      <c r="AC43" s="1"/>
      <c r="AD43" s="1"/>
      <c r="AE43" s="3" t="s">
        <v>34</v>
      </c>
      <c r="AF43" s="1">
        <f>SUM(AF2+AF3+AF4+AF5)</f>
        <v>55.63610982</v>
      </c>
      <c r="AG43" s="1"/>
      <c r="AH43" s="1"/>
      <c r="AI43" s="1"/>
      <c r="AJ43" s="1"/>
      <c r="AK43" s="1"/>
      <c r="AL43" s="1"/>
      <c r="AM43" s="1"/>
      <c r="AN43" s="1"/>
      <c r="AO43" s="1"/>
      <c r="AP43" s="3" t="s">
        <v>34</v>
      </c>
      <c r="AQ43" s="1">
        <f>SUM(AQ2:AQ5)</f>
        <v>60.4086495</v>
      </c>
      <c r="AR43" s="1"/>
      <c r="AS43" s="1"/>
      <c r="AT43" s="1"/>
      <c r="AU43" s="1"/>
      <c r="AV43" s="1"/>
      <c r="AW43" s="1"/>
      <c r="AX43" s="1"/>
      <c r="AY43" s="1"/>
      <c r="AZ43" s="1"/>
      <c r="BA43" s="1"/>
      <c r="BB43" s="3" t="s">
        <v>34</v>
      </c>
      <c r="BC43" s="1">
        <f>SUM(BC2:BC5)</f>
        <v>60.64538323</v>
      </c>
      <c r="BD43" s="1"/>
      <c r="BE43" s="1"/>
      <c r="BF43" s="1"/>
      <c r="BG43" s="1"/>
      <c r="BH43" s="1"/>
      <c r="BI43" s="1"/>
      <c r="BJ43" s="1"/>
      <c r="BK43" s="1"/>
      <c r="BL43" s="1"/>
      <c r="BM43" s="1"/>
      <c r="BN43" s="205" t="s">
        <v>34</v>
      </c>
      <c r="BO43" s="41">
        <f>SUM(BO2:BO5)</f>
        <v>63.81197332</v>
      </c>
      <c r="BP43" s="1"/>
      <c r="BQ43" s="1"/>
      <c r="BR43" s="1"/>
      <c r="BS43" s="1"/>
      <c r="BT43" s="1"/>
      <c r="BU43" s="1"/>
      <c r="BV43" s="1"/>
      <c r="BW43" s="1"/>
      <c r="BX43" s="1"/>
      <c r="BY43" s="1"/>
      <c r="BZ43" s="3" t="s">
        <v>34</v>
      </c>
      <c r="CA43" s="1">
        <f>SUM(CA2:CA5)</f>
        <v>63.21420288</v>
      </c>
      <c r="CB43" s="1"/>
      <c r="CC43" s="1"/>
      <c r="CD43" s="1"/>
      <c r="CE43" s="1"/>
      <c r="CF43" s="1"/>
      <c r="CG43" s="1"/>
      <c r="CH43" s="1"/>
      <c r="CI43" s="1"/>
      <c r="CJ43" s="1"/>
      <c r="CK43" s="1"/>
      <c r="CL43" s="3" t="s">
        <v>34</v>
      </c>
      <c r="CM43" s="1">
        <f>SUM(CM2:CM5)</f>
        <v>68.86424853</v>
      </c>
      <c r="CN43" s="1"/>
      <c r="CO43" s="1"/>
      <c r="CP43" s="1"/>
      <c r="CQ43" s="1"/>
      <c r="CR43" s="1"/>
      <c r="CS43" s="1"/>
      <c r="CT43" s="1"/>
      <c r="CU43" s="1"/>
      <c r="CV43" s="1"/>
      <c r="CW43" s="1"/>
      <c r="CX43" s="1"/>
      <c r="CY43" s="3" t="s">
        <v>34</v>
      </c>
      <c r="CZ43" s="1">
        <f>SUM(CZ2:CZ5)</f>
        <v>67.00665015</v>
      </c>
      <c r="DA43" s="1"/>
      <c r="DB43" s="1"/>
      <c r="DC43" s="1"/>
      <c r="DD43" s="1"/>
      <c r="DE43" s="1"/>
      <c r="DF43" s="1"/>
      <c r="DG43" s="1"/>
      <c r="DH43" s="1"/>
      <c r="DI43" s="1"/>
      <c r="DJ43" s="1"/>
      <c r="DK43" s="1"/>
      <c r="DL43" s="3" t="s">
        <v>34</v>
      </c>
      <c r="DM43" s="1">
        <f>SUM(DM2:DM5)</f>
        <v>68.00796972</v>
      </c>
      <c r="DN43" s="1"/>
      <c r="DO43" s="1"/>
      <c r="DP43" s="1"/>
      <c r="DQ43" s="1"/>
      <c r="DR43" s="1"/>
      <c r="DS43" s="1"/>
      <c r="DT43" s="1"/>
      <c r="DU43" s="1"/>
      <c r="DV43" s="1"/>
      <c r="DW43" s="1"/>
      <c r="DX43" s="1"/>
      <c r="DY43" s="3" t="s">
        <v>34</v>
      </c>
      <c r="DZ43" s="1">
        <f>SUM(DZ2:DZ5)</f>
        <v>69.16194086</v>
      </c>
      <c r="EA43" s="1"/>
      <c r="EB43" s="1"/>
      <c r="EC43" s="1"/>
      <c r="ED43" s="1"/>
      <c r="EE43" s="1"/>
      <c r="EF43" s="1"/>
      <c r="EG43" s="1"/>
      <c r="EH43" s="1"/>
      <c r="EI43" s="1"/>
      <c r="EJ43" s="1"/>
      <c r="EK43" s="1"/>
      <c r="EL43" s="1" t="s">
        <v>34</v>
      </c>
      <c r="EM43" s="1">
        <f>SUM(EM2:EM5)</f>
        <v>67.34939912</v>
      </c>
      <c r="EN43" s="1"/>
      <c r="EO43" s="1"/>
      <c r="EP43" s="1"/>
      <c r="EQ43" s="1"/>
      <c r="ER43" s="1"/>
      <c r="ES43" s="1"/>
      <c r="ET43" s="1"/>
      <c r="EU43" s="1"/>
      <c r="EV43" s="1"/>
      <c r="EW43" s="1"/>
      <c r="EX43" s="1"/>
    </row>
    <row r="44" ht="15.75" customHeight="1">
      <c r="A44" s="5" t="s">
        <v>885</v>
      </c>
      <c r="B44" s="1">
        <f>SUM(B2:B12)</f>
        <v>78.50294714</v>
      </c>
      <c r="C44" s="1"/>
      <c r="D44" s="1"/>
      <c r="E44" s="1"/>
      <c r="F44" s="1"/>
      <c r="G44" s="1"/>
      <c r="H44" s="1"/>
      <c r="I44" s="1"/>
      <c r="J44" s="1"/>
      <c r="K44" s="77" t="s">
        <v>886</v>
      </c>
      <c r="L44" s="1">
        <f>SUM(L2:L12)</f>
        <v>76.36567553</v>
      </c>
      <c r="M44" s="1"/>
      <c r="N44" s="1"/>
      <c r="O44" s="1"/>
      <c r="P44" s="1"/>
      <c r="Q44" s="1"/>
      <c r="R44" s="1"/>
      <c r="S44" s="1"/>
      <c r="T44" s="1"/>
      <c r="U44" s="3" t="s">
        <v>886</v>
      </c>
      <c r="V44" s="1">
        <f>SUM(V2+V3+V4+V5+V6+V7+V13+V8+V9+V10)</f>
        <v>75.34113666</v>
      </c>
      <c r="W44" s="1"/>
      <c r="X44" s="1"/>
      <c r="Y44" s="1"/>
      <c r="Z44" s="1"/>
      <c r="AA44" s="1"/>
      <c r="AB44" s="1"/>
      <c r="AC44" s="1"/>
      <c r="AD44" s="1"/>
      <c r="AE44" s="3" t="s">
        <v>886</v>
      </c>
      <c r="AF44" s="1">
        <f>SUM(AF2+AF3+AF4+AF5+AF6+AF7+AF8+AF9+AF10+AF27)</f>
        <v>70.72504322</v>
      </c>
      <c r="AG44" s="1"/>
      <c r="AH44" s="1"/>
      <c r="AI44" s="1"/>
      <c r="AJ44" s="1"/>
      <c r="AK44" s="1"/>
      <c r="AL44" s="1"/>
      <c r="AM44" s="1"/>
      <c r="AN44" s="1"/>
      <c r="AO44" s="1"/>
      <c r="AP44" s="3" t="s">
        <v>886</v>
      </c>
      <c r="AQ44" s="1">
        <f>SUM(AQ2+AQ3+AQ4+AQ5+AQ6+AQ7+AQ8+AQ9+AQ10+AQ13)</f>
        <v>74.82633232</v>
      </c>
      <c r="AR44" s="1"/>
      <c r="AS44" s="1"/>
      <c r="AT44" s="1"/>
      <c r="AU44" s="1"/>
      <c r="AV44" s="1"/>
      <c r="AW44" s="1"/>
      <c r="AX44" s="1"/>
      <c r="AY44" s="1"/>
      <c r="AZ44" s="1"/>
      <c r="BA44" s="1"/>
      <c r="BB44" s="77" t="s">
        <v>886</v>
      </c>
      <c r="BC44" s="1">
        <f>SUM(BC2:BC12)</f>
        <v>78.70211186</v>
      </c>
      <c r="BD44" s="1"/>
      <c r="BE44" s="1"/>
      <c r="BF44" s="1"/>
      <c r="BG44" s="1"/>
      <c r="BH44" s="1"/>
      <c r="BI44" s="1"/>
      <c r="BJ44" s="1"/>
      <c r="BK44" s="1"/>
      <c r="BL44" s="1"/>
      <c r="BM44" s="1"/>
      <c r="BN44" s="205" t="s">
        <v>886</v>
      </c>
      <c r="BO44" s="1">
        <f>SUM(BO2+BO3+BO4+BO5+BO6+BO7+BO8+BO9+BO10+BO12)</f>
        <v>83.00408765</v>
      </c>
      <c r="BP44" s="1"/>
      <c r="BQ44" s="1"/>
      <c r="BR44" s="1"/>
      <c r="BS44" s="1"/>
      <c r="BT44" s="1"/>
      <c r="BU44" s="1"/>
      <c r="BV44" s="1"/>
      <c r="BW44" s="1"/>
      <c r="BX44" s="1"/>
      <c r="BY44" s="1"/>
      <c r="BZ44" s="3" t="s">
        <v>886</v>
      </c>
      <c r="CA44" s="1">
        <f>SUM(CA2:CA13)</f>
        <v>83.5227883</v>
      </c>
      <c r="CB44" s="1"/>
      <c r="CC44" s="1"/>
      <c r="CD44" s="1"/>
      <c r="CE44" s="1"/>
      <c r="CF44" s="1"/>
      <c r="CG44" s="1"/>
      <c r="CH44" s="1"/>
      <c r="CI44" s="1"/>
      <c r="CJ44" s="1"/>
      <c r="CK44" s="1"/>
      <c r="CL44" s="3" t="s">
        <v>886</v>
      </c>
      <c r="CM44" s="1">
        <f>SUM(CM2:CM12)</f>
        <v>86.09598146</v>
      </c>
      <c r="CN44" s="1"/>
      <c r="CO44" s="1"/>
      <c r="CP44" s="1"/>
      <c r="CQ44" s="1"/>
      <c r="CR44" s="1"/>
      <c r="CS44" s="1"/>
      <c r="CT44" s="1"/>
      <c r="CU44" s="1"/>
      <c r="CV44" s="1"/>
      <c r="CW44" s="1"/>
      <c r="CX44" s="1"/>
      <c r="CY44" s="77" t="s">
        <v>886</v>
      </c>
      <c r="CZ44" s="1">
        <f>SUM(CZ2:CZ12)</f>
        <v>84.30688284</v>
      </c>
      <c r="DA44" s="1"/>
      <c r="DB44" s="1"/>
      <c r="DC44" s="1"/>
      <c r="DD44" s="1"/>
      <c r="DE44" s="1"/>
      <c r="DF44" s="1"/>
      <c r="DG44" s="1"/>
      <c r="DH44" s="1"/>
      <c r="DI44" s="1"/>
      <c r="DJ44" s="1"/>
      <c r="DK44" s="1"/>
      <c r="DL44" s="77" t="s">
        <v>886</v>
      </c>
      <c r="DM44" s="1">
        <f>SUM(DM2+DM3+DM4+DM5+DM6+DM7+DM8+DM9+DM10+DM12)</f>
        <v>83.86217326</v>
      </c>
      <c r="DN44" s="1"/>
      <c r="DO44" s="1"/>
      <c r="DP44" s="1"/>
      <c r="DQ44" s="1"/>
      <c r="DR44" s="1"/>
      <c r="DS44" s="1"/>
      <c r="DT44" s="1"/>
      <c r="DU44" s="1"/>
      <c r="DV44" s="1"/>
      <c r="DW44" s="1"/>
      <c r="DX44" s="1"/>
      <c r="DY44" s="77" t="s">
        <v>886</v>
      </c>
      <c r="DZ44" s="1">
        <f>SUM(DZ2+DZ3+DZ4+DZ5+DZ6+DZ8+DZ9+DZ7+DZ10+DZ12)</f>
        <v>84.86149115</v>
      </c>
      <c r="EA44" s="1"/>
      <c r="EB44" s="1"/>
      <c r="EC44" s="1"/>
      <c r="ED44" s="1"/>
      <c r="EE44" s="1"/>
      <c r="EF44" s="1"/>
      <c r="EG44" s="1"/>
      <c r="EH44" s="1"/>
      <c r="EI44" s="1"/>
      <c r="EJ44" s="1"/>
      <c r="EK44" s="1"/>
      <c r="EL44" s="1" t="s">
        <v>886</v>
      </c>
      <c r="EM44" s="1">
        <f>SUM(EM2+EM3+EM4+EM5+EM6+EM8+EM9+EM7+EM10+EM12)</f>
        <v>81.32337462</v>
      </c>
      <c r="EN44" s="1"/>
      <c r="EO44" s="1"/>
      <c r="EP44" s="1"/>
      <c r="EQ44" s="1"/>
      <c r="ER44" s="1"/>
      <c r="ES44" s="1"/>
      <c r="ET44" s="1"/>
      <c r="EU44" s="1"/>
      <c r="EV44" s="1"/>
      <c r="EW44" s="1"/>
      <c r="EX44" s="1"/>
    </row>
    <row r="45" ht="15.75" customHeight="1">
      <c r="A45" s="672" t="s">
        <v>38</v>
      </c>
      <c r="B45" s="1">
        <f>SUMSQ(B2:B34)</f>
        <v>2341.701358</v>
      </c>
      <c r="C45" s="1"/>
      <c r="D45" s="1"/>
      <c r="E45" s="1"/>
      <c r="F45" s="1"/>
      <c r="G45" s="1"/>
      <c r="H45" s="1"/>
      <c r="I45" s="1"/>
      <c r="J45" s="1"/>
      <c r="K45" s="5" t="s">
        <v>38</v>
      </c>
      <c r="L45" s="1">
        <f>SUMSQ(L2:L36)</f>
        <v>1888.261463</v>
      </c>
      <c r="M45" s="1"/>
      <c r="N45" s="1"/>
      <c r="O45" s="1"/>
      <c r="P45" s="1"/>
      <c r="Q45" s="1"/>
      <c r="R45" s="1"/>
      <c r="S45" s="1"/>
      <c r="T45" s="1"/>
      <c r="U45" s="672" t="s">
        <v>38</v>
      </c>
      <c r="V45" s="1">
        <f>SUMSQ(V2:V34)</f>
        <v>1776.986635</v>
      </c>
      <c r="W45" s="1"/>
      <c r="X45" s="1"/>
      <c r="Y45" s="1"/>
      <c r="Z45" s="1"/>
      <c r="AA45" s="1"/>
      <c r="AB45" s="1"/>
      <c r="AC45" s="1"/>
      <c r="AD45" s="1"/>
      <c r="AE45" s="5" t="s">
        <v>38</v>
      </c>
      <c r="AF45" s="1">
        <f>SUMSQ(AF2:AF31)</f>
        <v>1412.846609</v>
      </c>
      <c r="AG45" s="1"/>
      <c r="AH45" s="1"/>
      <c r="AI45" s="1"/>
      <c r="AJ45" s="1"/>
      <c r="AK45" s="1"/>
      <c r="AL45" s="1"/>
      <c r="AM45" s="1"/>
      <c r="AN45" s="1"/>
      <c r="AO45" s="1"/>
      <c r="AP45" s="5" t="s">
        <v>38</v>
      </c>
      <c r="AQ45" s="1">
        <f>SUMSQ(AQ2:AQ28)</f>
        <v>1537.010316</v>
      </c>
      <c r="AR45" s="1"/>
      <c r="AS45" s="1"/>
      <c r="AT45" s="1"/>
      <c r="AU45" s="1"/>
      <c r="AV45" s="1"/>
      <c r="AW45" s="1"/>
      <c r="AX45" s="1"/>
      <c r="AY45" s="1"/>
      <c r="AZ45" s="1"/>
      <c r="BA45" s="1"/>
      <c r="BB45" s="5" t="s">
        <v>38</v>
      </c>
      <c r="BC45" s="1">
        <f>SUMSQ(BC2:BC28)</f>
        <v>1371.91497</v>
      </c>
      <c r="BD45" s="1"/>
      <c r="BE45" s="1"/>
      <c r="BF45" s="1"/>
      <c r="BG45" s="1"/>
      <c r="BH45" s="1"/>
      <c r="BI45" s="1"/>
      <c r="BJ45" s="1"/>
      <c r="BK45" s="1"/>
      <c r="BL45" s="1"/>
      <c r="BM45" s="1"/>
      <c r="BN45" s="601" t="s">
        <v>38</v>
      </c>
      <c r="BO45" s="1">
        <f>SUMSQ(BO2:BO18)</f>
        <v>1317.094337</v>
      </c>
      <c r="BP45" s="1"/>
      <c r="BQ45" s="1"/>
      <c r="BR45" s="1"/>
      <c r="BS45" s="1"/>
      <c r="BT45" s="1"/>
      <c r="BU45" s="1"/>
      <c r="BV45" s="1"/>
      <c r="BW45" s="1"/>
      <c r="BX45" s="1"/>
      <c r="BY45" s="1"/>
      <c r="BZ45" s="5" t="s">
        <v>38</v>
      </c>
      <c r="CA45" s="1">
        <f>SUMSQ(CA2:CA17)</f>
        <v>1234.987829</v>
      </c>
      <c r="CB45" s="1"/>
      <c r="CC45" s="1"/>
      <c r="CD45" s="1"/>
      <c r="CE45" s="1"/>
      <c r="CF45" s="1"/>
      <c r="CG45" s="1"/>
      <c r="CH45" s="1"/>
      <c r="CI45" s="1"/>
      <c r="CJ45" s="1"/>
      <c r="CK45" s="1"/>
      <c r="CL45" s="5" t="s">
        <v>38</v>
      </c>
      <c r="CM45" s="1">
        <f>SUMSQ(CM2:CM19)</f>
        <v>1438.816689</v>
      </c>
      <c r="CN45" s="1"/>
      <c r="CO45" s="1"/>
      <c r="CP45" s="1"/>
      <c r="CQ45" s="1"/>
      <c r="CR45" s="1"/>
      <c r="CS45" s="1"/>
      <c r="CT45" s="1"/>
      <c r="CU45" s="1"/>
      <c r="CV45" s="1"/>
      <c r="CW45" s="1"/>
      <c r="CX45" s="1"/>
      <c r="CY45" s="5" t="s">
        <v>38</v>
      </c>
      <c r="CZ45" s="1">
        <f>SUMSQ(CZ2:CZ17)</f>
        <v>1383.769304</v>
      </c>
      <c r="DA45" s="1"/>
      <c r="DB45" s="1"/>
      <c r="DC45" s="1"/>
      <c r="DD45" s="1"/>
      <c r="DE45" s="1"/>
      <c r="DF45" s="1"/>
      <c r="DG45" s="1"/>
      <c r="DH45" s="1"/>
      <c r="DI45" s="1"/>
      <c r="DJ45" s="1"/>
      <c r="DK45" s="1"/>
      <c r="DL45" s="5" t="s">
        <v>38</v>
      </c>
      <c r="DM45" s="1">
        <f>SUMSQ(DM2:DM17)</f>
        <v>1428.299732</v>
      </c>
      <c r="DN45" s="1"/>
      <c r="DO45" s="1"/>
      <c r="DP45" s="1"/>
      <c r="DQ45" s="1"/>
      <c r="DR45" s="1"/>
      <c r="DS45" s="1"/>
      <c r="DT45" s="1"/>
      <c r="DU45" s="1"/>
      <c r="DV45" s="1"/>
      <c r="DW45" s="1"/>
      <c r="DX45" s="1"/>
      <c r="DY45" s="5" t="s">
        <v>38</v>
      </c>
      <c r="DZ45" s="1">
        <f>SUMSQ(DZ2:DZ17)</f>
        <v>1478.455533</v>
      </c>
      <c r="EA45" s="1"/>
      <c r="EB45" s="1"/>
      <c r="EC45" s="1"/>
      <c r="ED45" s="1"/>
      <c r="EE45" s="1"/>
      <c r="EF45" s="1"/>
      <c r="EG45" s="1"/>
      <c r="EH45" s="1"/>
      <c r="EI45" s="1"/>
      <c r="EJ45" s="1"/>
      <c r="EK45" s="1"/>
      <c r="EL45" s="1" t="s">
        <v>38</v>
      </c>
      <c r="EM45" s="1">
        <f>SUMSQ(EM2:EM18)</f>
        <v>1388.174828</v>
      </c>
      <c r="EN45" s="1"/>
      <c r="EO45" s="1"/>
      <c r="EP45" s="1"/>
      <c r="EQ45" s="1"/>
      <c r="ER45" s="1"/>
      <c r="ES45" s="1"/>
      <c r="ET45" s="1"/>
      <c r="EU45" s="1"/>
      <c r="EV45" s="1"/>
      <c r="EW45" s="1"/>
      <c r="EX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ht="15.75" customHeight="1">
      <c r="A47" s="650"/>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283"/>
      <c r="EA47" s="1"/>
      <c r="EB47" s="1"/>
      <c r="EC47" s="1"/>
      <c r="ED47" s="1"/>
      <c r="EE47" s="1"/>
      <c r="EF47" s="1"/>
      <c r="EG47" s="1"/>
      <c r="EH47" s="1"/>
      <c r="EI47" s="1"/>
      <c r="EJ47" s="1"/>
      <c r="EK47" s="1"/>
      <c r="EL47" s="1"/>
      <c r="EM47" s="1"/>
      <c r="EN47" s="1"/>
      <c r="EO47" s="1"/>
      <c r="EP47" s="1"/>
      <c r="EQ47" s="1"/>
      <c r="ER47" s="1"/>
      <c r="ES47" s="1"/>
      <c r="ET47" s="1"/>
      <c r="EU47" s="1"/>
      <c r="EV47" s="1"/>
      <c r="EW47" s="1"/>
      <c r="EX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25"/>
      <c r="DW48" s="673"/>
      <c r="DX48" s="1"/>
      <c r="DY48" s="7"/>
      <c r="DZ48" s="7"/>
      <c r="EA48" s="7"/>
      <c r="EB48" s="7"/>
      <c r="EC48" s="7"/>
      <c r="ED48" s="7"/>
      <c r="EE48" s="7"/>
      <c r="EF48" s="7"/>
      <c r="EG48" s="7"/>
      <c r="EH48" s="1"/>
      <c r="EI48" s="1"/>
      <c r="EJ48" s="1"/>
      <c r="EK48" s="1"/>
      <c r="EL48" s="1"/>
      <c r="EM48" s="1"/>
      <c r="EN48" s="1"/>
      <c r="EO48" s="1"/>
      <c r="EP48" s="1"/>
      <c r="EQ48" s="1"/>
      <c r="ER48" s="1"/>
      <c r="ES48" s="1"/>
      <c r="ET48" s="1"/>
      <c r="EU48" s="1"/>
      <c r="EV48" s="1"/>
      <c r="EW48" s="1"/>
      <c r="EX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673"/>
      <c r="DX49" s="1"/>
      <c r="DY49" s="25"/>
      <c r="DZ49" s="1"/>
      <c r="EA49" s="1"/>
      <c r="EB49" s="1"/>
      <c r="EC49" s="1"/>
      <c r="ED49" s="1"/>
      <c r="EE49" s="1"/>
      <c r="EF49" s="1"/>
      <c r="EG49" s="1"/>
      <c r="EH49" s="1"/>
      <c r="EI49" s="476"/>
      <c r="EJ49" s="1"/>
      <c r="EK49" s="1"/>
      <c r="EL49" s="1"/>
      <c r="EM49" s="1"/>
      <c r="EN49" s="1"/>
      <c r="EO49" s="1"/>
      <c r="EP49" s="1"/>
      <c r="EQ49" s="1"/>
      <c r="ER49" s="1"/>
      <c r="ES49" s="1"/>
      <c r="ET49" s="1"/>
      <c r="EU49" s="1"/>
      <c r="EV49" s="1"/>
      <c r="EW49" s="1"/>
      <c r="EX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673"/>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673"/>
      <c r="DX51" s="1"/>
      <c r="DY51" s="1"/>
      <c r="DZ51" s="1"/>
      <c r="EA51" s="1"/>
      <c r="EB51" s="1"/>
      <c r="EC51" s="1"/>
      <c r="ED51" s="1"/>
      <c r="EE51" s="1"/>
      <c r="EF51" s="1"/>
      <c r="EG51" s="1"/>
      <c r="EH51" s="1"/>
      <c r="EI51" s="476"/>
      <c r="EJ51" s="1"/>
      <c r="EK51" s="1"/>
      <c r="EL51" s="1"/>
      <c r="EM51" s="1"/>
      <c r="EN51" s="1"/>
      <c r="EO51" s="1"/>
      <c r="EP51" s="1"/>
      <c r="EQ51" s="1"/>
      <c r="ER51" s="1"/>
      <c r="ES51" s="1"/>
      <c r="ET51" s="1"/>
      <c r="EU51" s="1"/>
      <c r="EV51" s="1"/>
      <c r="EW51" s="1"/>
      <c r="EX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25"/>
      <c r="DW52" s="673"/>
      <c r="DX52" s="1"/>
      <c r="DY52" s="1"/>
      <c r="DZ52" s="674"/>
      <c r="EA52" s="674"/>
      <c r="EB52" s="674"/>
      <c r="EC52" s="1"/>
      <c r="ED52" s="674"/>
      <c r="EE52" s="674"/>
      <c r="EF52" s="674"/>
      <c r="EG52" s="674"/>
      <c r="EH52" s="1"/>
      <c r="EI52" s="476"/>
      <c r="EJ52" s="1"/>
      <c r="EK52" s="1"/>
      <c r="EL52" s="1"/>
      <c r="EM52" s="1"/>
      <c r="EN52" s="1"/>
      <c r="EO52" s="1"/>
      <c r="EP52" s="1"/>
      <c r="EQ52" s="1"/>
      <c r="ER52" s="1"/>
      <c r="ES52" s="1"/>
      <c r="ET52" s="1"/>
      <c r="EU52" s="1"/>
      <c r="EV52" s="1"/>
      <c r="EW52" s="1"/>
      <c r="EX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673"/>
      <c r="DX53" s="1"/>
      <c r="DY53" s="25"/>
      <c r="DZ53" s="98"/>
      <c r="EA53" s="98"/>
      <c r="EB53" s="98"/>
      <c r="EC53" s="98"/>
      <c r="ED53" s="98"/>
      <c r="EE53" s="98"/>
      <c r="EF53" s="98"/>
      <c r="EG53" s="1"/>
      <c r="EH53" s="1"/>
      <c r="EI53" s="476"/>
      <c r="EJ53" s="1"/>
      <c r="EK53" s="1"/>
      <c r="EL53" s="1"/>
      <c r="EM53" s="1"/>
      <c r="EN53" s="1"/>
      <c r="EO53" s="1"/>
      <c r="EP53" s="1"/>
      <c r="EQ53" s="1"/>
      <c r="ER53" s="1"/>
      <c r="ES53" s="1"/>
      <c r="ET53" s="1"/>
      <c r="EU53" s="1"/>
      <c r="EV53" s="1"/>
      <c r="EW53" s="1"/>
      <c r="EX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673"/>
      <c r="DX54" s="1"/>
      <c r="DY54" s="5"/>
      <c r="DZ54" s="1"/>
      <c r="EA54" s="180"/>
      <c r="EB54" s="180"/>
      <c r="EC54" s="180"/>
      <c r="ED54" s="180"/>
      <c r="EE54" s="180"/>
      <c r="EF54" s="180"/>
      <c r="EG54" s="180"/>
      <c r="EH54" s="1"/>
      <c r="EI54" s="1"/>
      <c r="EJ54" s="1"/>
      <c r="EK54" s="1"/>
      <c r="EL54" s="1"/>
      <c r="EM54" s="1"/>
      <c r="EN54" s="1"/>
      <c r="EO54" s="1"/>
      <c r="EP54" s="1"/>
      <c r="EQ54" s="1"/>
      <c r="ER54" s="1"/>
      <c r="ES54" s="1"/>
      <c r="ET54" s="1"/>
      <c r="EU54" s="1"/>
      <c r="EV54" s="1"/>
      <c r="EW54" s="1"/>
      <c r="EX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673"/>
      <c r="DX55" s="1"/>
      <c r="DY55" s="1"/>
      <c r="DZ55" s="98"/>
      <c r="EA55" s="1"/>
      <c r="EB55" s="1"/>
      <c r="EC55" s="1"/>
      <c r="ED55" s="1"/>
      <c r="EE55" s="1"/>
      <c r="EF55" s="1"/>
      <c r="EG55" s="1"/>
      <c r="EH55" s="1"/>
      <c r="EI55" s="1"/>
      <c r="EJ55" s="1"/>
      <c r="EK55" s="1"/>
      <c r="EL55" s="1"/>
      <c r="EM55" s="1"/>
      <c r="EN55" s="1"/>
      <c r="EO55" s="1"/>
      <c r="EP55" s="1"/>
      <c r="EQ55" s="1"/>
      <c r="ER55" s="1"/>
      <c r="ES55" s="1"/>
      <c r="ET55" s="1"/>
      <c r="EU55" s="1"/>
      <c r="EV55" s="1"/>
      <c r="EW55" s="1"/>
      <c r="EX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673"/>
      <c r="DX56" s="1"/>
      <c r="DY56" s="1"/>
      <c r="DZ56" s="1"/>
      <c r="EA56" s="621"/>
      <c r="EB56" s="1"/>
      <c r="EC56" s="1"/>
      <c r="ED56" s="1"/>
      <c r="EE56" s="1"/>
      <c r="EF56" s="1"/>
      <c r="EG56" s="622"/>
      <c r="EH56" s="1"/>
      <c r="EI56" s="1"/>
      <c r="EJ56" s="1"/>
      <c r="EK56" s="1"/>
      <c r="EL56" s="1"/>
      <c r="EM56" s="1"/>
      <c r="EN56" s="1"/>
      <c r="EO56" s="1"/>
      <c r="EP56" s="1"/>
      <c r="EQ56" s="1"/>
      <c r="ER56" s="1"/>
      <c r="ES56" s="1"/>
      <c r="ET56" s="1"/>
      <c r="EU56" s="1"/>
      <c r="EV56" s="1"/>
      <c r="EW56" s="1"/>
      <c r="EX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673"/>
      <c r="DX57" s="1"/>
      <c r="DY57" s="1"/>
      <c r="DZ57" s="98"/>
      <c r="EA57" s="98"/>
      <c r="EB57" s="98"/>
      <c r="EC57" s="1"/>
      <c r="ED57" s="98"/>
      <c r="EE57" s="98"/>
      <c r="EF57" s="98"/>
      <c r="EG57" s="98"/>
      <c r="EH57" s="1"/>
      <c r="EI57" s="1"/>
      <c r="EJ57" s="1"/>
      <c r="EK57" s="1"/>
      <c r="EL57" s="1"/>
      <c r="EM57" s="1"/>
      <c r="EN57" s="1"/>
      <c r="EO57" s="1"/>
      <c r="EP57" s="1"/>
      <c r="EQ57" s="1"/>
      <c r="ER57" s="1"/>
      <c r="ES57" s="1"/>
      <c r="ET57" s="1"/>
      <c r="EU57" s="1"/>
      <c r="EV57" s="1"/>
      <c r="EW57" s="1"/>
      <c r="EX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673"/>
      <c r="DX58" s="1"/>
      <c r="DY58" s="1"/>
      <c r="DZ58" s="98"/>
      <c r="EA58" s="98"/>
      <c r="EB58" s="1"/>
      <c r="EC58" s="1"/>
      <c r="ED58" s="1"/>
      <c r="EE58" s="1"/>
      <c r="EF58" s="1"/>
      <c r="EG58" s="1"/>
      <c r="EH58" s="1"/>
      <c r="EI58" s="1"/>
      <c r="EJ58" s="1"/>
      <c r="EK58" s="1"/>
      <c r="EL58" s="1"/>
      <c r="EM58" s="1"/>
      <c r="EN58" s="1"/>
      <c r="EO58" s="1"/>
      <c r="EP58" s="1"/>
      <c r="EQ58" s="1"/>
      <c r="ER58" s="1"/>
      <c r="ES58" s="1"/>
      <c r="ET58" s="1"/>
      <c r="EU58" s="1"/>
      <c r="EV58" s="1"/>
      <c r="EW58" s="1"/>
      <c r="EX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673"/>
      <c r="DX59" s="1"/>
      <c r="DY59" s="1"/>
      <c r="DZ59" s="98"/>
      <c r="EA59" s="98"/>
      <c r="EB59" s="98"/>
      <c r="EC59" s="98"/>
      <c r="ED59" s="98"/>
      <c r="EE59" s="98"/>
      <c r="EF59" s="1"/>
      <c r="EG59" s="1"/>
      <c r="EH59" s="1"/>
      <c r="EI59" s="1"/>
      <c r="EJ59" s="1"/>
      <c r="EK59" s="1"/>
      <c r="EL59" s="1"/>
      <c r="EM59" s="1"/>
      <c r="EN59" s="1"/>
      <c r="EO59" s="1"/>
      <c r="EP59" s="1"/>
      <c r="EQ59" s="1"/>
      <c r="ER59" s="1"/>
      <c r="ES59" s="1"/>
      <c r="ET59" s="1"/>
      <c r="EU59" s="1"/>
      <c r="EV59" s="1"/>
      <c r="EW59" s="1"/>
      <c r="EX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25"/>
      <c r="DW60" s="673"/>
      <c r="DX60" s="1"/>
      <c r="DY60" s="1"/>
      <c r="DZ60" s="98"/>
      <c r="EA60" s="98"/>
      <c r="EB60" s="1"/>
      <c r="EC60" s="1"/>
      <c r="ED60" s="1"/>
      <c r="EE60" s="1"/>
      <c r="EF60" s="1"/>
      <c r="EG60" s="1"/>
      <c r="EH60" s="1"/>
      <c r="EI60" s="1"/>
      <c r="EJ60" s="1"/>
      <c r="EK60" s="1"/>
      <c r="EL60" s="1"/>
      <c r="EM60" s="1"/>
      <c r="EN60" s="1"/>
      <c r="EO60" s="1"/>
      <c r="EP60" s="1"/>
      <c r="EQ60" s="1"/>
      <c r="ER60" s="1"/>
      <c r="ES60" s="1"/>
      <c r="ET60" s="1"/>
      <c r="EU60" s="1"/>
      <c r="EV60" s="1"/>
      <c r="EW60" s="1"/>
      <c r="EX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25"/>
      <c r="DW61" s="673"/>
      <c r="DX61" s="1"/>
      <c r="DY61" s="25"/>
      <c r="DZ61" s="98"/>
      <c r="EA61" s="98"/>
      <c r="EB61" s="98"/>
      <c r="EC61" s="1"/>
      <c r="ED61" s="98"/>
      <c r="EE61" s="98"/>
      <c r="EF61" s="1"/>
      <c r="EG61" s="1"/>
      <c r="EH61" s="1"/>
      <c r="EI61" s="1"/>
      <c r="EJ61" s="1"/>
      <c r="EK61" s="1"/>
      <c r="EL61" s="1"/>
      <c r="EM61" s="1"/>
      <c r="EN61" s="1"/>
      <c r="EO61" s="1"/>
      <c r="EP61" s="1"/>
      <c r="EQ61" s="1"/>
      <c r="ER61" s="1"/>
      <c r="ES61" s="1"/>
      <c r="ET61" s="1"/>
      <c r="EU61" s="1"/>
      <c r="EV61" s="1"/>
      <c r="EW61" s="1"/>
      <c r="EX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673"/>
      <c r="DX62" s="1"/>
      <c r="DY62" s="25"/>
      <c r="DZ62" s="98"/>
      <c r="EA62" s="98"/>
      <c r="EB62" s="1"/>
      <c r="EC62" s="1"/>
      <c r="ED62" s="1"/>
      <c r="EE62" s="1"/>
      <c r="EF62" s="1"/>
      <c r="EG62" s="1"/>
      <c r="EH62" s="1"/>
      <c r="EI62" s="1"/>
      <c r="EJ62" s="1"/>
      <c r="EK62" s="1"/>
      <c r="EL62" s="1"/>
      <c r="EM62" s="1"/>
      <c r="EN62" s="1"/>
      <c r="EO62" s="1"/>
      <c r="EP62" s="1"/>
      <c r="EQ62" s="1"/>
      <c r="ER62" s="1"/>
      <c r="ES62" s="1"/>
      <c r="ET62" s="1"/>
      <c r="EU62" s="1"/>
      <c r="EV62" s="1"/>
      <c r="EW62" s="1"/>
      <c r="EX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673"/>
      <c r="DX63" s="1"/>
      <c r="DY63" s="1"/>
      <c r="DZ63" s="98"/>
      <c r="EA63" s="98"/>
      <c r="EB63" s="1"/>
      <c r="EC63" s="1"/>
      <c r="ED63" s="1"/>
      <c r="EE63" s="1"/>
      <c r="EF63" s="1"/>
      <c r="EG63" s="1"/>
      <c r="EH63" s="1"/>
      <c r="EI63" s="1"/>
      <c r="EJ63" s="1"/>
      <c r="EK63" s="1"/>
      <c r="EL63" s="1"/>
      <c r="EM63" s="1"/>
      <c r="EN63" s="1"/>
      <c r="EO63" s="1"/>
      <c r="EP63" s="1"/>
      <c r="EQ63" s="1"/>
      <c r="ER63" s="1"/>
      <c r="ES63" s="1"/>
      <c r="ET63" s="1"/>
      <c r="EU63" s="1"/>
      <c r="EV63" s="1"/>
      <c r="EW63" s="1"/>
      <c r="EX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673"/>
      <c r="DX64" s="1"/>
      <c r="DY64" s="1"/>
      <c r="DZ64" s="98"/>
      <c r="EA64" s="98"/>
      <c r="EB64" s="1"/>
      <c r="EC64" s="1"/>
      <c r="ED64" s="1"/>
      <c r="EE64" s="1"/>
      <c r="EF64" s="1"/>
      <c r="EG64" s="1"/>
      <c r="EH64" s="1"/>
      <c r="EI64" s="1"/>
      <c r="EJ64" s="1"/>
      <c r="EK64" s="1"/>
      <c r="EL64" s="1"/>
      <c r="EM64" s="1"/>
      <c r="EN64" s="1"/>
      <c r="EO64" s="1"/>
      <c r="EP64" s="1"/>
      <c r="EQ64" s="1"/>
      <c r="ER64" s="1"/>
      <c r="ES64" s="1"/>
      <c r="ET64" s="1"/>
      <c r="EU64" s="1"/>
      <c r="EV64" s="1"/>
      <c r="EW64" s="1"/>
      <c r="EX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25"/>
      <c r="DW65" s="16"/>
      <c r="DX65" s="675"/>
      <c r="DY65" s="1"/>
      <c r="DZ65" s="98"/>
      <c r="EA65" s="98"/>
      <c r="EB65" s="1"/>
      <c r="EC65" s="1"/>
      <c r="ED65" s="1"/>
      <c r="EE65" s="1"/>
      <c r="EF65" s="1"/>
      <c r="EG65" s="1"/>
      <c r="EH65" s="1"/>
      <c r="EI65" s="1"/>
      <c r="EJ65" s="1"/>
      <c r="EK65" s="1"/>
      <c r="EL65" s="1"/>
      <c r="EM65" s="1"/>
      <c r="EN65" s="1"/>
      <c r="EO65" s="1"/>
      <c r="EP65" s="1"/>
      <c r="EQ65" s="1"/>
      <c r="ER65" s="1"/>
      <c r="ES65" s="1"/>
      <c r="ET65" s="1"/>
      <c r="EU65" s="1"/>
      <c r="EV65" s="1"/>
      <c r="EW65" s="1"/>
      <c r="EX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6"/>
      <c r="DX66" s="675"/>
      <c r="DY66" s="147"/>
      <c r="DZ66" s="147"/>
      <c r="EA66" s="147"/>
      <c r="EB66" s="147"/>
      <c r="EC66" s="147"/>
      <c r="ED66" s="147"/>
      <c r="EE66" s="147"/>
      <c r="EF66" s="147"/>
      <c r="EG66" s="147"/>
      <c r="EH66" s="1"/>
      <c r="EI66" s="1"/>
      <c r="EJ66" s="1"/>
      <c r="EK66" s="1"/>
      <c r="EL66" s="1"/>
      <c r="EM66" s="1"/>
      <c r="EN66" s="1"/>
      <c r="EO66" s="1"/>
      <c r="EP66" s="1"/>
      <c r="EQ66" s="1"/>
      <c r="ER66" s="1"/>
      <c r="ES66" s="1"/>
      <c r="ET66" s="1"/>
      <c r="EU66" s="1"/>
      <c r="EV66" s="1"/>
      <c r="EW66" s="1"/>
      <c r="EX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6"/>
      <c r="DX67" s="675"/>
      <c r="DY67" s="147"/>
      <c r="DZ67" s="147"/>
      <c r="EA67" s="147"/>
      <c r="EB67" s="147"/>
      <c r="EC67" s="147"/>
      <c r="ED67" s="147"/>
      <c r="EE67" s="147"/>
      <c r="EF67" s="147"/>
      <c r="EG67" s="147"/>
      <c r="EH67" s="1"/>
      <c r="EI67" s="1"/>
      <c r="EJ67" s="1"/>
      <c r="EK67" s="1"/>
      <c r="EL67" s="1"/>
      <c r="EM67" s="1"/>
      <c r="EN67" s="1"/>
      <c r="EO67" s="1"/>
      <c r="EP67" s="1"/>
      <c r="EQ67" s="1"/>
      <c r="ER67" s="1"/>
      <c r="ES67" s="1"/>
      <c r="ET67" s="1"/>
      <c r="EU67" s="1"/>
      <c r="EV67" s="1"/>
      <c r="EW67" s="1"/>
      <c r="EX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6"/>
      <c r="DX68" s="675"/>
      <c r="DY68" s="147"/>
      <c r="DZ68" s="147"/>
      <c r="EA68" s="147"/>
      <c r="EB68" s="147"/>
      <c r="EC68" s="147"/>
      <c r="ED68" s="147"/>
      <c r="EE68" s="147"/>
      <c r="EF68" s="147"/>
      <c r="EG68" s="147"/>
      <c r="EH68" s="1"/>
      <c r="EI68" s="1"/>
      <c r="EJ68" s="1"/>
      <c r="EK68" s="1"/>
      <c r="EL68" s="1"/>
      <c r="EM68" s="1"/>
      <c r="EN68" s="1"/>
      <c r="EO68" s="1"/>
      <c r="EP68" s="1"/>
      <c r="EQ68" s="1"/>
      <c r="ER68" s="1"/>
      <c r="ES68" s="1"/>
      <c r="ET68" s="1"/>
      <c r="EU68" s="1"/>
      <c r="EV68" s="1"/>
      <c r="EW68" s="1"/>
      <c r="EX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25"/>
      <c r="DW69" s="16"/>
      <c r="DX69" s="675"/>
      <c r="DY69" s="147"/>
      <c r="DZ69" s="147"/>
      <c r="EA69" s="147"/>
      <c r="EB69" s="147"/>
      <c r="EC69" s="147"/>
      <c r="ED69" s="147"/>
      <c r="EE69" s="147"/>
      <c r="EF69" s="147"/>
      <c r="EG69" s="147"/>
      <c r="EH69" s="1"/>
      <c r="EI69" s="1"/>
      <c r="EJ69" s="1"/>
      <c r="EK69" s="1"/>
      <c r="EL69" s="1"/>
      <c r="EM69" s="1"/>
      <c r="EN69" s="1"/>
      <c r="EO69" s="1"/>
      <c r="EP69" s="1"/>
      <c r="EQ69" s="1"/>
      <c r="ER69" s="1"/>
      <c r="ES69" s="1"/>
      <c r="ET69" s="1"/>
      <c r="EU69" s="1"/>
      <c r="EV69" s="1"/>
      <c r="EW69" s="1"/>
      <c r="EX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6"/>
      <c r="DX70" s="675"/>
      <c r="DY70" s="147"/>
      <c r="DZ70" s="147"/>
      <c r="EA70" s="147"/>
      <c r="EB70" s="147"/>
      <c r="EC70" s="147"/>
      <c r="ED70" s="147"/>
      <c r="EE70" s="147"/>
      <c r="EF70" s="147"/>
      <c r="EG70" s="147"/>
      <c r="EH70" s="1"/>
      <c r="EI70" s="1"/>
      <c r="EJ70" s="1"/>
      <c r="EK70" s="1"/>
      <c r="EL70" s="1"/>
      <c r="EM70" s="1"/>
      <c r="EN70" s="1"/>
      <c r="EO70" s="1"/>
      <c r="EP70" s="1"/>
      <c r="EQ70" s="1"/>
      <c r="ER70" s="1"/>
      <c r="ES70" s="1"/>
      <c r="ET70" s="1"/>
      <c r="EU70" s="1"/>
      <c r="EV70" s="1"/>
      <c r="EW70" s="1"/>
      <c r="EX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6"/>
      <c r="DX71" s="675"/>
      <c r="DY71" s="147"/>
      <c r="DZ71" s="147"/>
      <c r="EA71" s="147"/>
      <c r="EB71" s="147"/>
      <c r="EC71" s="147"/>
      <c r="ED71" s="147"/>
      <c r="EE71" s="147"/>
      <c r="EF71" s="147"/>
      <c r="EG71" s="147"/>
      <c r="EH71" s="1"/>
      <c r="EI71" s="1"/>
      <c r="EJ71" s="1"/>
      <c r="EK71" s="1"/>
      <c r="EL71" s="1"/>
      <c r="EM71" s="1"/>
      <c r="EN71" s="1"/>
      <c r="EO71" s="1"/>
      <c r="EP71" s="1"/>
      <c r="EQ71" s="1"/>
      <c r="ER71" s="1"/>
      <c r="ES71" s="1"/>
      <c r="ET71" s="1"/>
      <c r="EU71" s="1"/>
      <c r="EV71" s="1"/>
      <c r="EW71" s="1"/>
      <c r="EX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6"/>
      <c r="DX72" s="675"/>
      <c r="DY72" s="147"/>
      <c r="DZ72" s="147"/>
      <c r="EA72" s="147"/>
      <c r="EB72" s="147"/>
      <c r="EC72" s="147"/>
      <c r="ED72" s="147"/>
      <c r="EE72" s="147"/>
      <c r="EF72" s="147"/>
      <c r="EG72" s="147"/>
      <c r="EH72" s="1"/>
      <c r="EI72" s="1"/>
      <c r="EJ72" s="1"/>
      <c r="EK72" s="1"/>
      <c r="EL72" s="1"/>
      <c r="EM72" s="1"/>
      <c r="EN72" s="1"/>
      <c r="EO72" s="1"/>
      <c r="EP72" s="1"/>
      <c r="EQ72" s="1"/>
      <c r="ER72" s="1"/>
      <c r="ES72" s="1"/>
      <c r="ET72" s="1"/>
      <c r="EU72" s="1"/>
      <c r="EV72" s="1"/>
      <c r="EW72" s="1"/>
      <c r="EX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6"/>
      <c r="DX73" s="675"/>
      <c r="DY73" s="147"/>
      <c r="DZ73" s="147"/>
      <c r="EA73" s="147"/>
      <c r="EB73" s="147"/>
      <c r="EC73" s="147"/>
      <c r="ED73" s="147"/>
      <c r="EE73" s="147"/>
      <c r="EF73" s="147"/>
      <c r="EG73" s="147"/>
      <c r="EH73" s="1"/>
      <c r="EI73" s="1"/>
      <c r="EJ73" s="1"/>
      <c r="EK73" s="1"/>
      <c r="EL73" s="1"/>
      <c r="EM73" s="1"/>
      <c r="EN73" s="1"/>
      <c r="EO73" s="1"/>
      <c r="EP73" s="1"/>
      <c r="EQ73" s="1"/>
      <c r="ER73" s="1"/>
      <c r="ES73" s="1"/>
      <c r="ET73" s="1"/>
      <c r="EU73" s="1"/>
      <c r="EV73" s="1"/>
      <c r="EW73" s="1"/>
      <c r="EX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6"/>
      <c r="DX74" s="675"/>
      <c r="DY74" s="147"/>
      <c r="DZ74" s="147"/>
      <c r="EA74" s="147"/>
      <c r="EB74" s="147"/>
      <c r="EC74" s="147"/>
      <c r="ED74" s="147"/>
      <c r="EE74" s="147"/>
      <c r="EF74" s="147"/>
      <c r="EG74" s="147"/>
      <c r="EH74" s="1"/>
      <c r="EI74" s="1"/>
      <c r="EJ74" s="1"/>
      <c r="EK74" s="1"/>
      <c r="EL74" s="1"/>
      <c r="EM74" s="1"/>
      <c r="EN74" s="1"/>
      <c r="EO74" s="1"/>
      <c r="EP74" s="1"/>
      <c r="EQ74" s="1"/>
      <c r="ER74" s="1"/>
      <c r="ES74" s="1"/>
      <c r="ET74" s="1"/>
      <c r="EU74" s="1"/>
      <c r="EV74" s="1"/>
      <c r="EW74" s="1"/>
      <c r="EX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6"/>
      <c r="DX75" s="675"/>
      <c r="DY75" s="147"/>
      <c r="DZ75" s="147"/>
      <c r="EA75" s="147"/>
      <c r="EB75" s="147"/>
      <c r="EC75" s="147"/>
      <c r="ED75" s="147"/>
      <c r="EE75" s="147"/>
      <c r="EF75" s="147"/>
      <c r="EG75" s="147"/>
      <c r="EH75" s="1"/>
      <c r="EI75" s="1"/>
      <c r="EJ75" s="1"/>
      <c r="EK75" s="1"/>
      <c r="EL75" s="1"/>
      <c r="EM75" s="1"/>
      <c r="EN75" s="1"/>
      <c r="EO75" s="1"/>
      <c r="EP75" s="1"/>
      <c r="EQ75" s="1"/>
      <c r="ER75" s="1"/>
      <c r="ES75" s="1"/>
      <c r="ET75" s="1"/>
      <c r="EU75" s="1"/>
      <c r="EV75" s="1"/>
      <c r="EW75" s="1"/>
      <c r="EX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6"/>
      <c r="DX76" s="675"/>
      <c r="DY76" s="147"/>
      <c r="DZ76" s="147"/>
      <c r="EA76" s="147"/>
      <c r="EB76" s="147"/>
      <c r="EC76" s="147"/>
      <c r="ED76" s="147"/>
      <c r="EE76" s="147"/>
      <c r="EF76" s="147"/>
      <c r="EG76" s="147"/>
      <c r="EH76" s="1"/>
      <c r="EI76" s="1"/>
      <c r="EJ76" s="1"/>
      <c r="EK76" s="1"/>
      <c r="EL76" s="1"/>
      <c r="EM76" s="1"/>
      <c r="EN76" s="1"/>
      <c r="EO76" s="1"/>
      <c r="EP76" s="1"/>
      <c r="EQ76" s="1"/>
      <c r="ER76" s="1"/>
      <c r="ES76" s="1"/>
      <c r="ET76" s="1"/>
      <c r="EU76" s="1"/>
      <c r="EV76" s="1"/>
      <c r="EW76" s="1"/>
      <c r="EX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25"/>
      <c r="DW77" s="16"/>
      <c r="DX77" s="675"/>
      <c r="DY77" s="147"/>
      <c r="DZ77" s="147"/>
      <c r="EA77" s="147"/>
      <c r="EB77" s="147"/>
      <c r="EC77" s="147"/>
      <c r="ED77" s="147"/>
      <c r="EE77" s="147"/>
      <c r="EF77" s="147"/>
      <c r="EG77" s="147"/>
      <c r="EH77" s="1"/>
      <c r="EI77" s="1"/>
      <c r="EJ77" s="1"/>
      <c r="EK77" s="1"/>
      <c r="EL77" s="1"/>
      <c r="EM77" s="1"/>
      <c r="EN77" s="1"/>
      <c r="EO77" s="1"/>
      <c r="EP77" s="1"/>
      <c r="EQ77" s="1"/>
      <c r="ER77" s="1"/>
      <c r="ES77" s="1"/>
      <c r="ET77" s="1"/>
      <c r="EU77" s="1"/>
      <c r="EV77" s="1"/>
      <c r="EW77" s="1"/>
      <c r="EX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25"/>
      <c r="DW78" s="16"/>
      <c r="DX78" s="675"/>
      <c r="DY78" s="147"/>
      <c r="DZ78" s="147"/>
      <c r="EA78" s="147"/>
      <c r="EB78" s="147"/>
      <c r="EC78" s="147"/>
      <c r="ED78" s="147"/>
      <c r="EE78" s="147"/>
      <c r="EF78" s="147"/>
      <c r="EG78" s="147"/>
      <c r="EH78" s="1"/>
      <c r="EI78" s="1"/>
      <c r="EJ78" s="1"/>
      <c r="EK78" s="1"/>
      <c r="EL78" s="1"/>
      <c r="EM78" s="1"/>
      <c r="EN78" s="1"/>
      <c r="EO78" s="1"/>
      <c r="EP78" s="1"/>
      <c r="EQ78" s="1"/>
      <c r="ER78" s="1"/>
      <c r="ES78" s="1"/>
      <c r="ET78" s="1"/>
      <c r="EU78" s="1"/>
      <c r="EV78" s="1"/>
      <c r="EW78" s="1"/>
      <c r="EX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6"/>
      <c r="DX79" s="675"/>
      <c r="DY79" s="147"/>
      <c r="DZ79" s="147"/>
      <c r="EA79" s="147"/>
      <c r="EB79" s="147"/>
      <c r="EC79" s="147"/>
      <c r="ED79" s="147"/>
      <c r="EE79" s="147"/>
      <c r="EF79" s="147"/>
      <c r="EG79" s="147"/>
      <c r="EH79" s="1"/>
      <c r="EI79" s="1"/>
      <c r="EJ79" s="1"/>
      <c r="EK79" s="1"/>
      <c r="EL79" s="1"/>
      <c r="EM79" s="1"/>
      <c r="EN79" s="1"/>
      <c r="EO79" s="1"/>
      <c r="EP79" s="1"/>
      <c r="EQ79" s="1"/>
      <c r="ER79" s="1"/>
      <c r="ES79" s="1"/>
      <c r="ET79" s="1"/>
      <c r="EU79" s="1"/>
      <c r="EV79" s="1"/>
      <c r="EW79" s="1"/>
      <c r="EX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6"/>
      <c r="DX80" s="675"/>
      <c r="DY80" s="147"/>
      <c r="DZ80" s="147"/>
      <c r="EA80" s="147"/>
      <c r="EB80" s="147"/>
      <c r="EC80" s="147"/>
      <c r="ED80" s="147"/>
      <c r="EE80" s="147"/>
      <c r="EF80" s="147"/>
      <c r="EG80" s="147"/>
      <c r="EH80" s="1"/>
      <c r="EI80" s="1"/>
      <c r="EJ80" s="1"/>
      <c r="EK80" s="1"/>
      <c r="EL80" s="1"/>
      <c r="EM80" s="1"/>
      <c r="EN80" s="1"/>
      <c r="EO80" s="1"/>
      <c r="EP80" s="1"/>
      <c r="EQ80" s="1"/>
      <c r="ER80" s="1"/>
      <c r="ES80" s="1"/>
      <c r="ET80" s="1"/>
      <c r="EU80" s="1"/>
      <c r="EV80" s="1"/>
      <c r="EW80" s="1"/>
      <c r="EX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6"/>
      <c r="DX81" s="675"/>
      <c r="DY81" s="147"/>
      <c r="DZ81" s="147"/>
      <c r="EA81" s="147"/>
      <c r="EB81" s="147"/>
      <c r="EC81" s="147"/>
      <c r="ED81" s="147"/>
      <c r="EE81" s="147"/>
      <c r="EF81" s="147"/>
      <c r="EG81" s="147"/>
      <c r="EH81" s="1"/>
      <c r="EI81" s="1"/>
      <c r="EJ81" s="1"/>
      <c r="EK81" s="1"/>
      <c r="EL81" s="1"/>
      <c r="EM81" s="1"/>
      <c r="EN81" s="1"/>
      <c r="EO81" s="1"/>
      <c r="EP81" s="1"/>
      <c r="EQ81" s="1"/>
      <c r="ER81" s="1"/>
      <c r="ES81" s="1"/>
      <c r="ET81" s="1"/>
      <c r="EU81" s="1"/>
      <c r="EV81" s="1"/>
      <c r="EW81" s="1"/>
      <c r="EX81" s="1"/>
    </row>
  </sheetData>
  <conditionalFormatting sqref="DW48:DW64">
    <cfRule type="notContainsBlanks" dxfId="0" priority="1">
      <formula>LEN(TRIM(DW48))&gt;0</formula>
    </cfRule>
  </conditionalFormatting>
  <drawing r:id="rId2"/>
  <legacyDrawing r:id="rId3"/>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topLeftCell="B1" activePane="topRight" state="frozen"/>
      <selection activeCell="C2" sqref="C2" pane="topRight"/>
    </sheetView>
  </sheetViews>
  <sheetFormatPr customHeight="1" defaultColWidth="17.29" defaultRowHeight="15.0"/>
  <cols>
    <col customWidth="1" min="1" max="1" width="19.14"/>
    <col customWidth="1" min="2" max="2" width="11.57"/>
    <col customWidth="1" min="3" max="3" width="9.86"/>
    <col customWidth="1" min="4" max="4" width="10.57"/>
    <col customWidth="1" min="5" max="5" width="9.43"/>
    <col customWidth="1" min="6" max="6" width="9.86"/>
    <col customWidth="1" min="7" max="7" width="13.43"/>
    <col customWidth="1" min="8" max="8" width="11.29"/>
    <col customWidth="1" min="9" max="9" width="12.29"/>
    <col customWidth="1" min="10" max="10" width="12.43"/>
    <col customWidth="1" min="11" max="11" width="14.57"/>
    <col customWidth="1" min="12" max="12" width="12.14"/>
    <col customWidth="1" min="13" max="22" width="10.71"/>
  </cols>
  <sheetData>
    <row r="1" ht="18.0" customHeight="1">
      <c r="A1" s="5" t="s">
        <v>827</v>
      </c>
      <c r="B1" s="5"/>
      <c r="C1" s="5"/>
      <c r="D1" s="5"/>
      <c r="E1" s="5"/>
      <c r="F1" s="5"/>
      <c r="G1" s="5"/>
      <c r="H1" s="5"/>
      <c r="I1" s="5"/>
      <c r="J1" s="5"/>
      <c r="K1" s="5"/>
      <c r="L1" s="5"/>
      <c r="M1" s="5"/>
      <c r="N1" s="5"/>
      <c r="O1" s="5"/>
      <c r="P1" s="545"/>
      <c r="Q1" s="545"/>
      <c r="R1" s="545"/>
      <c r="S1" s="545"/>
      <c r="T1" s="545"/>
      <c r="U1" s="545"/>
      <c r="V1" s="545"/>
    </row>
    <row r="2" ht="15.75" customHeight="1">
      <c r="A2" s="7"/>
      <c r="B2" s="7">
        <v>1984.0</v>
      </c>
      <c r="C2" s="7">
        <v>1988.0</v>
      </c>
      <c r="D2" s="7">
        <v>1992.0</v>
      </c>
      <c r="E2" s="7">
        <v>1996.0</v>
      </c>
      <c r="F2" s="7">
        <v>2000.0</v>
      </c>
      <c r="G2" s="7">
        <v>2004.0</v>
      </c>
      <c r="H2" s="7">
        <v>2008.0</v>
      </c>
      <c r="I2" s="7">
        <v>2010.0</v>
      </c>
      <c r="J2" s="7">
        <v>2011.0</v>
      </c>
      <c r="K2" s="7">
        <v>2012.0</v>
      </c>
      <c r="L2" s="7">
        <v>2013.0</v>
      </c>
      <c r="M2" s="7">
        <v>2014.0</v>
      </c>
      <c r="N2" s="95">
        <v>2015.0</v>
      </c>
      <c r="O2" s="7"/>
      <c r="P2" s="546"/>
      <c r="Q2" s="546"/>
      <c r="R2" s="546"/>
      <c r="S2" s="546"/>
      <c r="T2" s="546"/>
      <c r="U2" s="546"/>
      <c r="V2" s="546"/>
    </row>
    <row r="3" ht="15.75" customHeight="1">
      <c r="A3" s="25" t="s">
        <v>808</v>
      </c>
      <c r="B3" s="98">
        <f>('Wireline (RV) '!B36)</f>
        <v>12787</v>
      </c>
      <c r="C3" s="98">
        <f>('Wireline (RV) '!C36)</f>
        <v>14007</v>
      </c>
      <c r="D3" s="98">
        <f>('Wireline (RV) '!D36)</f>
        <v>14700</v>
      </c>
      <c r="E3" s="98">
        <f>('Wireline (RV) '!E36)</f>
        <v>17900</v>
      </c>
      <c r="F3" s="98">
        <f>('Wireline (RV) '!F36)</f>
        <v>21200</v>
      </c>
      <c r="G3" s="98">
        <f>('Wireline (RV) '!G36)</f>
        <v>19800</v>
      </c>
      <c r="H3" s="98">
        <f>('Wireline (RV) '!H36)</f>
        <v>18000</v>
      </c>
      <c r="I3" s="98">
        <f>('Wireline (RV) '!I36)</f>
        <v>16900</v>
      </c>
      <c r="J3" s="98">
        <f>('Wireline (RV) '!J36)</f>
        <v>16400</v>
      </c>
      <c r="K3" s="98">
        <f>('Wireline (RV) '!K36)</f>
        <v>15900</v>
      </c>
      <c r="L3" s="98">
        <f>('Wireline (RV) '!L36)</f>
        <v>15600</v>
      </c>
      <c r="M3" s="98">
        <f>('Wireline (RV) '!M36)</f>
        <v>15500</v>
      </c>
      <c r="N3" s="98">
        <f>('Wireline (RV) '!N36)</f>
        <v>14951</v>
      </c>
      <c r="O3" s="41"/>
      <c r="P3" s="446"/>
      <c r="Q3" s="446"/>
      <c r="R3" s="547"/>
      <c r="S3" s="548"/>
      <c r="T3" s="446"/>
      <c r="U3" s="549"/>
      <c r="V3" s="548"/>
    </row>
    <row r="4" ht="15.75" customHeight="1">
      <c r="A4" s="25" t="s">
        <v>806</v>
      </c>
      <c r="B4" s="98">
        <f>('Wireless (RV)'!B21)</f>
        <v>321</v>
      </c>
      <c r="C4" s="98">
        <f>('Wireless (RV)'!C21)</f>
        <v>565.2</v>
      </c>
      <c r="D4" s="98">
        <f>('Wireless (RV)'!D21)</f>
        <v>931</v>
      </c>
      <c r="E4" s="98">
        <f>('Wireless (RV)'!E21)</f>
        <v>2175</v>
      </c>
      <c r="F4" s="98">
        <f>('Wireless (RV)'!F21)</f>
        <v>5400</v>
      </c>
      <c r="G4" s="98">
        <f>('Wireless (RV)'!G21)</f>
        <v>9200</v>
      </c>
      <c r="H4" s="98">
        <f>('Wireless (RV)'!H21)</f>
        <v>16200</v>
      </c>
      <c r="I4" s="98">
        <f>('Wireless (RV)'!I21)</f>
        <v>18000</v>
      </c>
      <c r="J4" s="98">
        <f>('Wireless (RV)'!J21)</f>
        <v>19100</v>
      </c>
      <c r="K4" s="98">
        <f>('Wireless (RV)'!K21)</f>
        <v>20400</v>
      </c>
      <c r="L4" s="98">
        <f>('Wireless (RV)'!L21)</f>
        <v>21200</v>
      </c>
      <c r="M4" s="98">
        <f>('Wireless (RV)'!M21)</f>
        <v>22000</v>
      </c>
      <c r="N4" s="98">
        <f>('Wireless (RV)'!N21)</f>
        <v>23600</v>
      </c>
      <c r="O4" s="39"/>
      <c r="P4" s="551"/>
      <c r="Q4" s="548"/>
      <c r="R4" s="548"/>
      <c r="S4" s="446"/>
      <c r="T4" s="548"/>
      <c r="U4" s="549"/>
      <c r="V4" s="548"/>
    </row>
    <row r="5" ht="15.75" customHeight="1">
      <c r="A5" s="1" t="s">
        <v>240</v>
      </c>
      <c r="B5" s="1"/>
      <c r="C5" s="1"/>
      <c r="D5" s="1"/>
      <c r="E5" s="98">
        <f>('ISPs (RV)'!B41)</f>
        <v>239</v>
      </c>
      <c r="F5" s="98">
        <f>('ISPs (RV)'!C41)</f>
        <v>1800</v>
      </c>
      <c r="G5" s="98">
        <f>('ISPs (RV)'!D41)</f>
        <v>4200</v>
      </c>
      <c r="H5" s="98">
        <f>('ISPs (RV)'!E41)</f>
        <v>6200</v>
      </c>
      <c r="I5" s="98">
        <f>('ISPs (RV)'!F41)</f>
        <v>6800</v>
      </c>
      <c r="J5" s="98">
        <f>('ISPs (RV)'!G41)</f>
        <v>7200</v>
      </c>
      <c r="K5" s="98">
        <f>('ISPs (RV)'!H41)</f>
        <v>7625</v>
      </c>
      <c r="L5" s="98">
        <f>('ISPs (RV)'!I41)</f>
        <v>8100</v>
      </c>
      <c r="M5" s="98">
        <f>('ISPs (RV)'!J41)</f>
        <v>8400</v>
      </c>
      <c r="N5" s="98">
        <f>('ISPs (RV)'!K41)</f>
        <v>9249</v>
      </c>
      <c r="O5" s="1"/>
      <c r="P5" s="551"/>
      <c r="Q5" s="553"/>
      <c r="R5" s="553"/>
      <c r="S5" s="553"/>
      <c r="T5" s="553"/>
      <c r="U5" s="549"/>
      <c r="V5" s="548"/>
    </row>
    <row r="6" ht="15.75" customHeight="1">
      <c r="A6" s="1" t="s">
        <v>809</v>
      </c>
      <c r="B6" s="98">
        <f>('CableSatIPTV (RV)'!B47)</f>
        <v>716.3</v>
      </c>
      <c r="C6" s="98">
        <f>('CableSatIPTV (RV)'!C47)</f>
        <v>1242.9</v>
      </c>
      <c r="D6" s="98">
        <f>('CableSatIPTV (RV)'!D47)</f>
        <v>1651.4</v>
      </c>
      <c r="E6" s="98">
        <f>('CableSatIPTV (RV)'!E47)</f>
        <v>2677.4</v>
      </c>
      <c r="F6" s="98">
        <f>('CableSatIPTV (RV)'!F47)</f>
        <v>4218.5</v>
      </c>
      <c r="G6" s="98">
        <f>('CableSatIPTV (RV)'!G47)</f>
        <v>5039.4</v>
      </c>
      <c r="H6" s="98">
        <f>('CableSatIPTV (RV)'!H47)</f>
        <v>6953.5</v>
      </c>
      <c r="I6" s="98">
        <f>('CableSatIPTV (RV)'!I47)</f>
        <v>8129.9</v>
      </c>
      <c r="J6" s="98">
        <f>('CableSatIPTV (RV)'!J47)</f>
        <v>8459.1</v>
      </c>
      <c r="K6" s="98">
        <f>('CableSatIPTV (RV)'!K47)</f>
        <v>8560.8</v>
      </c>
      <c r="L6" s="98">
        <f>('CableSatIPTV (RV)'!L47)</f>
        <v>8793.9</v>
      </c>
      <c r="M6" s="98">
        <f>('CableSatIPTV (RV)'!M47)</f>
        <v>8930</v>
      </c>
      <c r="N6" s="98">
        <f>('CableSatIPTV (RV)'!N47)</f>
        <v>8918.2</v>
      </c>
      <c r="O6" s="1"/>
      <c r="P6" s="548"/>
      <c r="Q6" s="548"/>
      <c r="R6" s="548"/>
      <c r="S6" s="548"/>
      <c r="T6" s="548"/>
      <c r="U6" s="548"/>
      <c r="V6" s="548"/>
    </row>
    <row r="7" ht="15.75" customHeight="1">
      <c r="A7" s="2" t="s">
        <v>582</v>
      </c>
      <c r="B7" s="98">
        <f>('Total TV Universe (RV)'!B50)</f>
        <v>1804.323</v>
      </c>
      <c r="C7" s="98">
        <f>('Total TV Universe (RV)'!C50)</f>
        <v>2312.787</v>
      </c>
      <c r="D7" s="98">
        <f>('Total TV Universe (RV)'!E50)</f>
        <v>2884.3</v>
      </c>
      <c r="E7" s="98">
        <f>('Total TV Universe (RV)'!F50)</f>
        <v>3328.172</v>
      </c>
      <c r="F7" s="98">
        <f>('Total TV Universe (RV)'!H50)</f>
        <v>4316.542</v>
      </c>
      <c r="G7" s="98">
        <f>('Total TV Universe (RV)'!I50)</f>
        <v>5255.353</v>
      </c>
      <c r="H7" s="98">
        <f>('Total TV Universe (RV)'!J50)</f>
        <v>6321.858</v>
      </c>
      <c r="I7" s="98">
        <f>('Total TV Universe (RV)'!K50)</f>
        <v>6889.984</v>
      </c>
      <c r="J7" s="98">
        <f>('Total TV Universe (RV)'!L50)</f>
        <v>7364.826</v>
      </c>
      <c r="K7" s="98">
        <f>('Total TV Universe (RV)'!M50)</f>
        <v>7521.858</v>
      </c>
      <c r="L7" s="98">
        <f>('Total TV Universe (RV)'!N50)</f>
        <v>7497.894</v>
      </c>
      <c r="M7" s="98">
        <f>('Total TV Universe (RV)'!O50)</f>
        <v>7620.2</v>
      </c>
      <c r="N7" s="98">
        <f>('Total TV Universe (RV)'!P50)</f>
        <v>7566</v>
      </c>
      <c r="O7" s="147"/>
      <c r="V7" s="551"/>
    </row>
    <row r="8" ht="15.75" customHeight="1">
      <c r="A8" s="1" t="s">
        <v>804</v>
      </c>
      <c r="B8" s="98">
        <f>('Radio (RV)'!B30)</f>
        <v>810.9</v>
      </c>
      <c r="C8" s="98">
        <f>('Radio (RV)'!C30)</f>
        <v>999.607</v>
      </c>
      <c r="D8" s="98">
        <f>('Radio (RV)'!D30)</f>
        <v>1038.139</v>
      </c>
      <c r="E8" s="98">
        <f>('Radio (RV)'!E30)</f>
        <v>1099.046</v>
      </c>
      <c r="F8" s="98">
        <f>('Radio (RV)'!F30)</f>
        <v>1330.944</v>
      </c>
      <c r="G8" s="98">
        <f>('Radio (RV)'!G30)</f>
        <v>1583.043</v>
      </c>
      <c r="H8" s="98">
        <f>('Radio (RV)'!H30)</f>
        <v>1969.528</v>
      </c>
      <c r="I8" s="98">
        <f>('Radio (RV)'!I30)</f>
        <v>1992.205</v>
      </c>
      <c r="J8" s="98">
        <f>('Radio (RV)'!J30)</f>
        <v>2025.612</v>
      </c>
      <c r="K8" s="98">
        <f>('Radio (RV)'!K30)</f>
        <v>2017.94</v>
      </c>
      <c r="L8" s="98">
        <f>('Radio (RV)'!L30)</f>
        <v>1998.783</v>
      </c>
      <c r="M8" s="98">
        <f>('Radio (RV)'!M30)</f>
        <v>1902.7</v>
      </c>
      <c r="N8" s="98">
        <f>('Radio (RV)'!N30)</f>
        <v>1869.4</v>
      </c>
      <c r="O8" s="1"/>
      <c r="P8" s="548"/>
      <c r="Q8" s="548"/>
      <c r="R8" s="551"/>
      <c r="S8" s="548"/>
      <c r="T8" s="548"/>
      <c r="U8" s="548"/>
      <c r="V8" s="548"/>
    </row>
    <row r="9" ht="15.75" customHeight="1">
      <c r="A9" s="25" t="s">
        <v>830</v>
      </c>
      <c r="B9" s="49">
        <f>('Newspaper (RV)'!B43)</f>
        <v>2190</v>
      </c>
      <c r="C9" s="49">
        <f>('Newspaper (RV)'!C43)</f>
        <v>2925</v>
      </c>
      <c r="D9" s="49">
        <f>('Newspaper (RV)'!D43)</f>
        <v>2790</v>
      </c>
      <c r="E9" s="49">
        <f>('Newspaper (RV)'!E43)</f>
        <v>3310</v>
      </c>
      <c r="F9" s="49">
        <f>('Newspaper (RV)'!F43)</f>
        <v>3999.960626</v>
      </c>
      <c r="G9" s="49">
        <f>('Newspaper (RV)'!G43)</f>
        <v>4317.21839</v>
      </c>
      <c r="H9" s="49">
        <f>('Newspaper (RV)'!H43)</f>
        <v>4688.822254</v>
      </c>
      <c r="I9" s="49">
        <f>('Newspaper (RV)'!I43)</f>
        <v>4357.996</v>
      </c>
      <c r="J9" s="49">
        <f>('Newspaper (RV)'!J43)</f>
        <v>4264.003</v>
      </c>
      <c r="K9" s="49">
        <f>('Newspaper (RV)'!K43)</f>
        <v>4344.223</v>
      </c>
      <c r="L9" s="49">
        <f>('Newspaper (RV)'!L43)</f>
        <v>3742.152</v>
      </c>
      <c r="M9" s="49">
        <f>('Newspaper (RV)'!M43)</f>
        <v>3499.351</v>
      </c>
      <c r="N9" s="49">
        <f>('Newspaper (RV)'!N43)</f>
        <v>3171.291</v>
      </c>
      <c r="O9" s="1"/>
      <c r="P9" s="554"/>
      <c r="Q9" s="555"/>
      <c r="R9" s="548"/>
      <c r="S9" s="556"/>
      <c r="T9" s="548"/>
      <c r="U9" s="548"/>
      <c r="V9" s="548"/>
    </row>
    <row r="10" ht="15.75" customHeight="1">
      <c r="A10" s="1" t="s">
        <v>831</v>
      </c>
      <c r="B10" s="49">
        <f>('Magazines (RV)'!B39)</f>
        <v>771</v>
      </c>
      <c r="C10" s="49">
        <f>('Magazines (RV)'!C39)</f>
        <v>775</v>
      </c>
      <c r="D10" s="49">
        <f>('Magazines (RV)'!D39)</f>
        <v>993.9</v>
      </c>
      <c r="E10" s="49">
        <f>('Magazines (RV)'!E39)</f>
        <v>1011.2</v>
      </c>
      <c r="F10" s="49">
        <f>('Magazines (RV)'!F39)</f>
        <v>1300</v>
      </c>
      <c r="G10" s="49">
        <f>('Magazines (RV)'!G39)</f>
        <v>1847.1</v>
      </c>
      <c r="H10" s="49">
        <f>('Magazines (RV)'!H39)</f>
        <v>2394.4</v>
      </c>
      <c r="I10" s="49">
        <f>('Magazines (RV)'!I39)</f>
        <v>2134.5</v>
      </c>
      <c r="J10" s="49">
        <f>('Magazines (RV)'!J39)</f>
        <v>2088</v>
      </c>
      <c r="K10" s="49">
        <f>('Magazines (RV)'!K39)</f>
        <v>1922</v>
      </c>
      <c r="L10" s="49">
        <f>('Magazines (RV)'!L39)</f>
        <v>1919</v>
      </c>
      <c r="M10" s="49">
        <f>('Magazines (RV)'!M39)</f>
        <v>1925</v>
      </c>
      <c r="N10" s="49">
        <f>('Magazines (RV)'!N39)</f>
        <v>1929</v>
      </c>
      <c r="O10" s="1"/>
      <c r="P10" s="554"/>
      <c r="Q10" s="548"/>
      <c r="R10" s="548"/>
      <c r="S10" s="557"/>
      <c r="T10" s="548"/>
      <c r="U10" s="548"/>
      <c r="V10" s="548"/>
    </row>
    <row r="11" ht="15.75" customHeight="1">
      <c r="A11" s="1" t="s">
        <v>814</v>
      </c>
      <c r="B11" s="1"/>
      <c r="C11" s="1"/>
      <c r="D11" s="1"/>
      <c r="E11" s="1"/>
      <c r="F11" s="39">
        <v>141.4</v>
      </c>
      <c r="G11" s="1">
        <v>364.0</v>
      </c>
      <c r="H11" s="39">
        <v>1609.0</v>
      </c>
      <c r="I11" s="39">
        <v>2279.0</v>
      </c>
      <c r="J11" s="1">
        <v>2674.0</v>
      </c>
      <c r="K11" s="39">
        <v>3085.0</v>
      </c>
      <c r="L11" s="1">
        <v>3525.0</v>
      </c>
      <c r="M11" s="62">
        <f>('Internet Other'!B65)</f>
        <v>3793</v>
      </c>
      <c r="N11" s="25">
        <v>4604.0</v>
      </c>
      <c r="O11" s="1"/>
      <c r="P11" s="548"/>
      <c r="Q11" s="548"/>
      <c r="R11" s="548"/>
      <c r="S11" s="548"/>
      <c r="T11" s="548"/>
      <c r="U11" s="548"/>
      <c r="V11" s="548"/>
    </row>
    <row r="12" ht="15.75" customHeight="1">
      <c r="A12" s="1" t="s">
        <v>833</v>
      </c>
      <c r="B12" s="1"/>
      <c r="C12" s="1"/>
      <c r="D12" s="1"/>
      <c r="E12" s="1"/>
      <c r="F12" s="122">
        <v>1930.6</v>
      </c>
      <c r="G12" s="122">
        <v>1882.9</v>
      </c>
      <c r="H12" s="122">
        <v>1790.4</v>
      </c>
      <c r="I12" s="122">
        <v>1777.3</v>
      </c>
      <c r="J12" s="122">
        <v>1769.8</v>
      </c>
      <c r="K12" s="122">
        <v>1844.0</v>
      </c>
      <c r="L12" s="122">
        <v>1872.0</v>
      </c>
      <c r="M12" s="122">
        <v>1929.78</v>
      </c>
      <c r="N12" s="122">
        <v>1975.3</v>
      </c>
      <c r="O12" s="1"/>
      <c r="P12" s="548"/>
      <c r="Q12" s="548"/>
      <c r="R12" s="548"/>
      <c r="S12" s="548"/>
      <c r="T12" s="548"/>
      <c r="U12" s="548"/>
      <c r="V12" s="548"/>
    </row>
    <row r="13" ht="15.75" customHeight="1">
      <c r="A13" s="1" t="s">
        <v>538</v>
      </c>
      <c r="B13" s="1">
        <v>19434.015</v>
      </c>
      <c r="C13" s="1">
        <v>22864.29</v>
      </c>
      <c r="D13" s="1">
        <v>25024.763000000003</v>
      </c>
      <c r="E13" s="1">
        <f t="shared" ref="E13:N13" si="1">SUM(E3:E12)</f>
        <v>31739.818</v>
      </c>
      <c r="F13" s="1">
        <f t="shared" si="1"/>
        <v>45637.94663</v>
      </c>
      <c r="G13" s="1">
        <f t="shared" si="1"/>
        <v>53489.01439</v>
      </c>
      <c r="H13" s="1">
        <f t="shared" si="1"/>
        <v>66127.50825</v>
      </c>
      <c r="I13" s="1">
        <f t="shared" si="1"/>
        <v>69260.885</v>
      </c>
      <c r="J13" s="1">
        <f t="shared" si="1"/>
        <v>71345.341</v>
      </c>
      <c r="K13" s="1">
        <f t="shared" si="1"/>
        <v>73220.821</v>
      </c>
      <c r="L13" s="1">
        <f t="shared" si="1"/>
        <v>74248.729</v>
      </c>
      <c r="M13" s="98">
        <f t="shared" si="1"/>
        <v>75500.031</v>
      </c>
      <c r="N13" s="98">
        <f t="shared" si="1"/>
        <v>77833.191</v>
      </c>
      <c r="O13" s="1"/>
      <c r="P13" s="548"/>
      <c r="Q13" s="548"/>
      <c r="R13" s="548"/>
      <c r="S13" s="548"/>
      <c r="T13" s="548"/>
      <c r="U13" s="548"/>
      <c r="V13" s="548"/>
    </row>
    <row r="14" ht="15.75" customHeight="1">
      <c r="A14" s="1"/>
      <c r="B14" s="72"/>
      <c r="C14" s="72"/>
      <c r="D14" s="72"/>
      <c r="E14" s="72"/>
      <c r="F14" s="133"/>
      <c r="G14" s="559"/>
      <c r="H14" s="559"/>
      <c r="I14" s="559"/>
      <c r="J14" s="559"/>
      <c r="K14" s="559"/>
      <c r="L14" s="559"/>
      <c r="M14" s="560"/>
      <c r="N14" s="560"/>
      <c r="O14" s="1"/>
      <c r="P14" s="561"/>
      <c r="Q14" s="562"/>
      <c r="R14" s="548"/>
      <c r="S14" s="548"/>
      <c r="T14" s="548"/>
      <c r="U14" s="548"/>
      <c r="V14" s="548"/>
    </row>
    <row r="15" ht="15.75" customHeight="1">
      <c r="A15" s="563" t="s">
        <v>834</v>
      </c>
      <c r="B15" s="564">
        <v>2.0797</v>
      </c>
      <c r="C15" s="564">
        <v>1.7734</v>
      </c>
      <c r="D15" s="564">
        <v>1.4958</v>
      </c>
      <c r="E15" s="564">
        <v>1.4115</v>
      </c>
      <c r="F15" s="564">
        <v>1.3249</v>
      </c>
      <c r="G15" s="563">
        <v>1.172</v>
      </c>
      <c r="H15" s="563">
        <v>1.063</v>
      </c>
      <c r="I15" s="564">
        <v>1.0793</v>
      </c>
      <c r="J15" s="564">
        <v>1.0451</v>
      </c>
      <c r="K15" s="564">
        <v>1.0245</v>
      </c>
      <c r="L15" s="564">
        <v>1.0204</v>
      </c>
      <c r="M15" s="564">
        <v>1.0</v>
      </c>
      <c r="N15" s="564">
        <v>0.9874</v>
      </c>
      <c r="O15" s="1"/>
      <c r="P15" s="565"/>
      <c r="Q15" s="565"/>
      <c r="R15" s="565"/>
      <c r="S15" s="565"/>
      <c r="T15" s="565"/>
      <c r="U15" s="565"/>
      <c r="V15" s="565"/>
    </row>
    <row r="16" ht="15.75" customHeight="1">
      <c r="A16" s="1"/>
      <c r="B16" s="1"/>
      <c r="C16" s="1"/>
      <c r="D16" s="1"/>
      <c r="E16" s="1"/>
      <c r="F16" s="1"/>
      <c r="G16" s="566"/>
      <c r="H16" s="566"/>
      <c r="I16" s="566"/>
      <c r="J16" s="566"/>
      <c r="K16" s="566"/>
      <c r="L16" s="566"/>
      <c r="M16" s="566"/>
      <c r="N16" s="566"/>
      <c r="O16" s="1"/>
      <c r="P16" s="548"/>
      <c r="Q16" s="548"/>
      <c r="R16" s="548"/>
      <c r="S16" s="548"/>
      <c r="T16" s="548"/>
      <c r="U16" s="548"/>
      <c r="V16" s="548"/>
    </row>
    <row r="17" ht="18.0" customHeight="1">
      <c r="A17" s="3" t="s">
        <v>837</v>
      </c>
      <c r="B17" s="5"/>
      <c r="C17" s="5"/>
      <c r="D17" s="5"/>
      <c r="E17" s="5"/>
      <c r="F17" s="5"/>
      <c r="G17" s="5"/>
      <c r="H17" s="5"/>
      <c r="I17" s="5"/>
      <c r="J17" s="5"/>
      <c r="K17" s="5"/>
      <c r="L17" s="5"/>
      <c r="M17" s="5"/>
      <c r="N17" s="5"/>
      <c r="O17" s="1"/>
      <c r="P17" s="545"/>
      <c r="Q17" s="545"/>
      <c r="R17" s="545"/>
      <c r="S17" s="545"/>
      <c r="T17" s="545"/>
      <c r="U17" s="545"/>
      <c r="V17" s="545"/>
    </row>
    <row r="18" ht="15.75" customHeight="1">
      <c r="A18" s="7"/>
      <c r="B18" s="7">
        <v>1984.0</v>
      </c>
      <c r="C18" s="7">
        <v>1988.0</v>
      </c>
      <c r="D18" s="7">
        <v>1992.0</v>
      </c>
      <c r="E18" s="7">
        <v>1996.0</v>
      </c>
      <c r="F18" s="7">
        <v>2000.0</v>
      </c>
      <c r="G18" s="7">
        <v>2004.0</v>
      </c>
      <c r="H18" s="7">
        <v>2008.0</v>
      </c>
      <c r="I18" s="7">
        <v>2010.0</v>
      </c>
      <c r="J18" s="7">
        <v>2011.0</v>
      </c>
      <c r="K18" s="7">
        <v>2012.0</v>
      </c>
      <c r="L18" s="7">
        <v>2013.0</v>
      </c>
      <c r="M18" s="7">
        <v>2014.0</v>
      </c>
      <c r="N18" s="95">
        <v>2015.0</v>
      </c>
      <c r="O18" s="1"/>
      <c r="P18" s="546"/>
      <c r="Q18" s="546"/>
      <c r="R18" s="546"/>
      <c r="S18" s="546"/>
      <c r="T18" s="546"/>
      <c r="U18" s="546"/>
      <c r="V18" s="546"/>
    </row>
    <row r="19" ht="15.75" customHeight="1">
      <c r="A19" s="25" t="s">
        <v>808</v>
      </c>
      <c r="B19" s="1">
        <f t="shared" ref="B19:N19" si="2">B3*B15</f>
        <v>26593.1239</v>
      </c>
      <c r="C19" s="1">
        <f t="shared" si="2"/>
        <v>24840.0138</v>
      </c>
      <c r="D19" s="1">
        <f t="shared" si="2"/>
        <v>21988.26</v>
      </c>
      <c r="E19" s="1">
        <f t="shared" si="2"/>
        <v>25265.85</v>
      </c>
      <c r="F19" s="1">
        <f t="shared" si="2"/>
        <v>28087.88</v>
      </c>
      <c r="G19" s="1">
        <f t="shared" si="2"/>
        <v>23205.6</v>
      </c>
      <c r="H19" s="1">
        <f t="shared" si="2"/>
        <v>19134</v>
      </c>
      <c r="I19" s="1">
        <f t="shared" si="2"/>
        <v>18240.17</v>
      </c>
      <c r="J19" s="1">
        <f t="shared" si="2"/>
        <v>17139.64</v>
      </c>
      <c r="K19" s="1">
        <f t="shared" si="2"/>
        <v>16289.55</v>
      </c>
      <c r="L19" s="1">
        <f t="shared" si="2"/>
        <v>15918.24</v>
      </c>
      <c r="M19" s="98">
        <f t="shared" si="2"/>
        <v>15500</v>
      </c>
      <c r="N19" s="98">
        <f t="shared" si="2"/>
        <v>14762.6174</v>
      </c>
      <c r="O19" s="1"/>
      <c r="P19" s="548"/>
      <c r="Q19" s="548"/>
      <c r="R19" s="548"/>
      <c r="S19" s="548"/>
      <c r="T19" s="548"/>
      <c r="U19" s="548"/>
      <c r="V19" s="548"/>
    </row>
    <row r="20" ht="15.75" customHeight="1">
      <c r="A20" s="25" t="s">
        <v>806</v>
      </c>
      <c r="B20" s="1">
        <f t="shared" ref="B20:N20" si="3">B4*B15</f>
        <v>667.5837</v>
      </c>
      <c r="C20" s="1">
        <f t="shared" si="3"/>
        <v>1002.32568</v>
      </c>
      <c r="D20" s="1">
        <f t="shared" si="3"/>
        <v>1392.5898</v>
      </c>
      <c r="E20" s="1">
        <f t="shared" si="3"/>
        <v>3070.0125</v>
      </c>
      <c r="F20" s="1">
        <f t="shared" si="3"/>
        <v>7154.46</v>
      </c>
      <c r="G20" s="1">
        <f t="shared" si="3"/>
        <v>10782.4</v>
      </c>
      <c r="H20" s="1">
        <f t="shared" si="3"/>
        <v>17220.6</v>
      </c>
      <c r="I20" s="1">
        <f t="shared" si="3"/>
        <v>19427.4</v>
      </c>
      <c r="J20" s="1">
        <f t="shared" si="3"/>
        <v>19961.41</v>
      </c>
      <c r="K20" s="1">
        <f t="shared" si="3"/>
        <v>20899.8</v>
      </c>
      <c r="L20" s="1">
        <f t="shared" si="3"/>
        <v>21632.48</v>
      </c>
      <c r="M20" s="98">
        <f t="shared" si="3"/>
        <v>22000</v>
      </c>
      <c r="N20" s="98">
        <f t="shared" si="3"/>
        <v>23302.64</v>
      </c>
      <c r="O20" s="1"/>
      <c r="P20" s="548"/>
      <c r="Q20" s="548"/>
      <c r="R20" s="548"/>
      <c r="S20" s="548"/>
      <c r="T20" s="548"/>
      <c r="U20" s="548"/>
      <c r="V20" s="548"/>
    </row>
    <row r="21" ht="15.75" customHeight="1">
      <c r="A21" s="1" t="s">
        <v>240</v>
      </c>
      <c r="B21" s="1"/>
      <c r="C21" s="1"/>
      <c r="D21" s="1"/>
      <c r="E21" s="1">
        <f t="shared" ref="E21:N21" si="4">E5*E15</f>
        <v>337.3485</v>
      </c>
      <c r="F21" s="1">
        <f t="shared" si="4"/>
        <v>2384.82</v>
      </c>
      <c r="G21" s="1">
        <f t="shared" si="4"/>
        <v>4922.4</v>
      </c>
      <c r="H21" s="1">
        <f t="shared" si="4"/>
        <v>6590.6</v>
      </c>
      <c r="I21" s="1">
        <f t="shared" si="4"/>
        <v>7339.24</v>
      </c>
      <c r="J21" s="1">
        <f t="shared" si="4"/>
        <v>7524.72</v>
      </c>
      <c r="K21" s="1">
        <f t="shared" si="4"/>
        <v>7811.8125</v>
      </c>
      <c r="L21" s="1">
        <f t="shared" si="4"/>
        <v>8265.24</v>
      </c>
      <c r="M21" s="98">
        <f t="shared" si="4"/>
        <v>8400</v>
      </c>
      <c r="N21" s="98">
        <f t="shared" si="4"/>
        <v>9132.4626</v>
      </c>
      <c r="O21" s="1"/>
      <c r="P21" s="548"/>
      <c r="Q21" s="548"/>
      <c r="R21" s="548"/>
      <c r="S21" s="548"/>
      <c r="T21" s="548"/>
      <c r="U21" s="548"/>
      <c r="V21" s="548"/>
    </row>
    <row r="22" ht="15.75" customHeight="1">
      <c r="A22" s="1" t="s">
        <v>809</v>
      </c>
      <c r="B22" s="1">
        <f t="shared" ref="B22:K22" si="5">B6*B15</f>
        <v>1489.68911</v>
      </c>
      <c r="C22" s="1">
        <f t="shared" si="5"/>
        <v>2204.15886</v>
      </c>
      <c r="D22" s="1">
        <f t="shared" si="5"/>
        <v>2470.16412</v>
      </c>
      <c r="E22" s="1">
        <f t="shared" si="5"/>
        <v>3779.1501</v>
      </c>
      <c r="F22" s="1">
        <f t="shared" si="5"/>
        <v>5589.09065</v>
      </c>
      <c r="G22" s="1">
        <f t="shared" si="5"/>
        <v>5906.1768</v>
      </c>
      <c r="H22" s="1">
        <f t="shared" si="5"/>
        <v>7391.5705</v>
      </c>
      <c r="I22" s="1">
        <f t="shared" si="5"/>
        <v>8774.60107</v>
      </c>
      <c r="J22" s="1">
        <f t="shared" si="5"/>
        <v>8840.60541</v>
      </c>
      <c r="K22" s="1">
        <f t="shared" si="5"/>
        <v>8770.5396</v>
      </c>
      <c r="L22" s="1">
        <v>8989.6</v>
      </c>
      <c r="M22" s="1">
        <f t="shared" ref="M22:N22" si="6">M6*M15</f>
        <v>8930</v>
      </c>
      <c r="N22" s="1">
        <f t="shared" si="6"/>
        <v>8805.83068</v>
      </c>
      <c r="O22" s="1"/>
      <c r="P22" s="548"/>
      <c r="Q22" s="548"/>
      <c r="R22" s="548"/>
      <c r="S22" s="548"/>
      <c r="T22" s="548"/>
      <c r="U22" s="548"/>
      <c r="V22" s="548"/>
    </row>
    <row r="23" ht="15.75" customHeight="1">
      <c r="A23" s="2" t="s">
        <v>582</v>
      </c>
      <c r="B23" s="1">
        <f t="shared" ref="B23:N23" si="7">B7*B15</f>
        <v>3752.450543</v>
      </c>
      <c r="C23" s="1">
        <f t="shared" si="7"/>
        <v>4101.496466</v>
      </c>
      <c r="D23" s="1">
        <f t="shared" si="7"/>
        <v>4314.33594</v>
      </c>
      <c r="E23" s="1">
        <f t="shared" si="7"/>
        <v>4697.714778</v>
      </c>
      <c r="F23" s="1">
        <f t="shared" si="7"/>
        <v>5718.986496</v>
      </c>
      <c r="G23" s="1">
        <f t="shared" si="7"/>
        <v>6159.273716</v>
      </c>
      <c r="H23" s="1">
        <f t="shared" si="7"/>
        <v>6720.135054</v>
      </c>
      <c r="I23" s="1">
        <f t="shared" si="7"/>
        <v>7436.359731</v>
      </c>
      <c r="J23" s="1">
        <f t="shared" si="7"/>
        <v>7696.979653</v>
      </c>
      <c r="K23" s="1">
        <f t="shared" si="7"/>
        <v>7706.143521</v>
      </c>
      <c r="L23" s="1">
        <f t="shared" si="7"/>
        <v>7650.851038</v>
      </c>
      <c r="M23" s="98">
        <f t="shared" si="7"/>
        <v>7620.2</v>
      </c>
      <c r="N23" s="98">
        <f t="shared" si="7"/>
        <v>7470.6684</v>
      </c>
      <c r="O23" s="1"/>
      <c r="P23" s="548"/>
      <c r="Q23" s="548"/>
      <c r="R23" s="548"/>
      <c r="S23" s="548"/>
      <c r="T23" s="548"/>
      <c r="U23" s="548"/>
      <c r="V23" s="548"/>
    </row>
    <row r="24" ht="15.75" customHeight="1">
      <c r="A24" s="25" t="s">
        <v>804</v>
      </c>
      <c r="B24" s="1">
        <f t="shared" ref="B24:N24" si="8">B8*B15</f>
        <v>1686.42873</v>
      </c>
      <c r="C24" s="1">
        <f t="shared" si="8"/>
        <v>1772.703054</v>
      </c>
      <c r="D24" s="1">
        <f t="shared" si="8"/>
        <v>1552.848316</v>
      </c>
      <c r="E24" s="1">
        <f t="shared" si="8"/>
        <v>1551.303429</v>
      </c>
      <c r="F24" s="1">
        <f t="shared" si="8"/>
        <v>1763.367706</v>
      </c>
      <c r="G24" s="1">
        <f t="shared" si="8"/>
        <v>1855.326396</v>
      </c>
      <c r="H24" s="1">
        <f t="shared" si="8"/>
        <v>2093.608264</v>
      </c>
      <c r="I24" s="1">
        <f t="shared" si="8"/>
        <v>2150.186857</v>
      </c>
      <c r="J24" s="1">
        <f t="shared" si="8"/>
        <v>2116.967101</v>
      </c>
      <c r="K24" s="1">
        <f t="shared" si="8"/>
        <v>2067.37953</v>
      </c>
      <c r="L24" s="1">
        <f t="shared" si="8"/>
        <v>2039.558173</v>
      </c>
      <c r="M24" s="98">
        <f t="shared" si="8"/>
        <v>1902.7</v>
      </c>
      <c r="N24" s="98">
        <f t="shared" si="8"/>
        <v>1845.84556</v>
      </c>
      <c r="O24" s="1"/>
      <c r="P24" s="548"/>
      <c r="Q24" s="548"/>
      <c r="R24" s="548"/>
      <c r="S24" s="548"/>
      <c r="T24" s="548"/>
      <c r="U24" s="548"/>
      <c r="V24" s="548"/>
    </row>
    <row r="25" ht="15.75" customHeight="1">
      <c r="A25" s="25" t="s">
        <v>830</v>
      </c>
      <c r="B25" s="1">
        <f t="shared" ref="B25:N25" si="9">B9*B15</f>
        <v>4554.543</v>
      </c>
      <c r="C25" s="1">
        <f t="shared" si="9"/>
        <v>5187.195</v>
      </c>
      <c r="D25" s="1">
        <f t="shared" si="9"/>
        <v>4173.282</v>
      </c>
      <c r="E25" s="1">
        <f t="shared" si="9"/>
        <v>4672.065</v>
      </c>
      <c r="F25" s="1">
        <f t="shared" si="9"/>
        <v>5299.547833</v>
      </c>
      <c r="G25" s="1">
        <f t="shared" si="9"/>
        <v>5059.779953</v>
      </c>
      <c r="H25" s="1">
        <f t="shared" si="9"/>
        <v>4984.218056</v>
      </c>
      <c r="I25" s="1">
        <f t="shared" si="9"/>
        <v>4703.585083</v>
      </c>
      <c r="J25" s="1">
        <f t="shared" si="9"/>
        <v>4456.309535</v>
      </c>
      <c r="K25" s="1">
        <f t="shared" si="9"/>
        <v>4450.656464</v>
      </c>
      <c r="L25" s="2">
        <f t="shared" si="9"/>
        <v>3818.491901</v>
      </c>
      <c r="M25" s="86">
        <f t="shared" si="9"/>
        <v>3499.351</v>
      </c>
      <c r="N25" s="86">
        <f t="shared" si="9"/>
        <v>3131.332733</v>
      </c>
      <c r="O25" s="1">
        <f>(F25-N25)/F25*100</f>
        <v>40.91320936</v>
      </c>
      <c r="P25" s="548"/>
      <c r="Q25" s="548"/>
      <c r="R25" s="548"/>
      <c r="S25" s="548"/>
      <c r="T25" s="548"/>
      <c r="U25" s="548"/>
      <c r="V25" s="548"/>
    </row>
    <row r="26" ht="15.75" customHeight="1">
      <c r="A26" s="1" t="s">
        <v>831</v>
      </c>
      <c r="B26" s="1">
        <f t="shared" ref="B26:N26" si="10">B10*B15</f>
        <v>1603.4487</v>
      </c>
      <c r="C26" s="1">
        <f t="shared" si="10"/>
        <v>1374.385</v>
      </c>
      <c r="D26" s="1">
        <f t="shared" si="10"/>
        <v>1486.67562</v>
      </c>
      <c r="E26" s="1">
        <f t="shared" si="10"/>
        <v>1427.3088</v>
      </c>
      <c r="F26" s="1">
        <f t="shared" si="10"/>
        <v>1722.37</v>
      </c>
      <c r="G26" s="1">
        <f t="shared" si="10"/>
        <v>2164.8012</v>
      </c>
      <c r="H26" s="1">
        <f t="shared" si="10"/>
        <v>2545.2472</v>
      </c>
      <c r="I26" s="1">
        <f t="shared" si="10"/>
        <v>2303.76585</v>
      </c>
      <c r="J26" s="1">
        <f t="shared" si="10"/>
        <v>2182.1688</v>
      </c>
      <c r="K26" s="1">
        <f t="shared" si="10"/>
        <v>1969.089</v>
      </c>
      <c r="L26" s="2">
        <f t="shared" si="10"/>
        <v>1958.1476</v>
      </c>
      <c r="M26" s="86">
        <f t="shared" si="10"/>
        <v>1925</v>
      </c>
      <c r="N26" s="271">
        <f t="shared" si="10"/>
        <v>1904.6946</v>
      </c>
      <c r="O26" s="1"/>
      <c r="P26" s="548"/>
      <c r="Q26" s="548"/>
      <c r="R26" s="548"/>
      <c r="S26" s="548"/>
      <c r="T26" s="548"/>
      <c r="U26" s="548"/>
      <c r="V26" s="548"/>
    </row>
    <row r="27" ht="15.75" customHeight="1">
      <c r="A27" s="1" t="s">
        <v>814</v>
      </c>
      <c r="B27" s="1"/>
      <c r="C27" s="1"/>
      <c r="D27" s="1"/>
      <c r="E27" s="1"/>
      <c r="F27" s="1">
        <f t="shared" ref="F27:K27" si="11">F11*F15</f>
        <v>187.34086</v>
      </c>
      <c r="G27" s="1">
        <f t="shared" si="11"/>
        <v>426.608</v>
      </c>
      <c r="H27" s="1">
        <f t="shared" si="11"/>
        <v>1710.367</v>
      </c>
      <c r="I27" s="1">
        <f t="shared" si="11"/>
        <v>2459.7247</v>
      </c>
      <c r="J27" s="1">
        <f t="shared" si="11"/>
        <v>2794.5974</v>
      </c>
      <c r="K27" s="1">
        <f t="shared" si="11"/>
        <v>3160.5825</v>
      </c>
      <c r="L27" s="2">
        <v>3525.0</v>
      </c>
      <c r="M27" s="2">
        <f t="shared" ref="M27:N27" si="12">M11*M15</f>
        <v>3793</v>
      </c>
      <c r="N27" s="62">
        <f t="shared" si="12"/>
        <v>4545.9896</v>
      </c>
      <c r="O27" s="1"/>
      <c r="P27" s="548"/>
      <c r="Q27" s="548"/>
      <c r="R27" s="548"/>
      <c r="S27" s="548"/>
      <c r="T27" s="548"/>
      <c r="U27" s="548"/>
      <c r="V27" s="548"/>
    </row>
    <row r="28" ht="15.75" customHeight="1">
      <c r="A28" s="1" t="s">
        <v>833</v>
      </c>
      <c r="B28" s="1"/>
      <c r="C28" s="1"/>
      <c r="D28" s="1"/>
      <c r="E28" s="1"/>
      <c r="F28" s="1">
        <f t="shared" ref="F28:N28" si="13">F12*F15</f>
        <v>2557.85194</v>
      </c>
      <c r="G28" s="1">
        <f t="shared" si="13"/>
        <v>2206.7588</v>
      </c>
      <c r="H28" s="1">
        <f t="shared" si="13"/>
        <v>1903.1952</v>
      </c>
      <c r="I28" s="1">
        <f t="shared" si="13"/>
        <v>1918.23989</v>
      </c>
      <c r="J28" s="1">
        <f t="shared" si="13"/>
        <v>1849.61798</v>
      </c>
      <c r="K28" s="1">
        <f t="shared" si="13"/>
        <v>1889.178</v>
      </c>
      <c r="L28" s="2">
        <f t="shared" si="13"/>
        <v>1910.1888</v>
      </c>
      <c r="M28" s="86">
        <f t="shared" si="13"/>
        <v>1929.78</v>
      </c>
      <c r="N28" s="271">
        <f t="shared" si="13"/>
        <v>1950.41122</v>
      </c>
      <c r="O28" s="1"/>
      <c r="P28" s="548"/>
      <c r="Q28" s="548"/>
      <c r="R28" s="548"/>
      <c r="S28" s="548"/>
      <c r="T28" s="548"/>
      <c r="U28" s="548"/>
      <c r="V28" s="548"/>
    </row>
    <row r="29" ht="15.75" customHeight="1">
      <c r="A29" s="1" t="s">
        <v>538</v>
      </c>
      <c r="B29" s="1">
        <f t="shared" ref="B29:N29" si="14">SUM(B19:B28)</f>
        <v>40347.26768</v>
      </c>
      <c r="C29" s="1">
        <f t="shared" si="14"/>
        <v>40482.27786</v>
      </c>
      <c r="D29" s="1">
        <f t="shared" si="14"/>
        <v>37378.1558</v>
      </c>
      <c r="E29" s="1">
        <f t="shared" si="14"/>
        <v>44800.75311</v>
      </c>
      <c r="F29" s="1">
        <f t="shared" si="14"/>
        <v>60465.71548</v>
      </c>
      <c r="G29" s="1">
        <f t="shared" si="14"/>
        <v>62689.12486</v>
      </c>
      <c r="H29" s="1">
        <f t="shared" si="14"/>
        <v>70293.54127</v>
      </c>
      <c r="I29" s="1">
        <f t="shared" si="14"/>
        <v>74753.27318</v>
      </c>
      <c r="J29" s="1">
        <f t="shared" si="14"/>
        <v>74563.01588</v>
      </c>
      <c r="K29" s="1">
        <f t="shared" si="14"/>
        <v>75014.73111</v>
      </c>
      <c r="L29" s="2">
        <f t="shared" si="14"/>
        <v>75707.79751</v>
      </c>
      <c r="M29" s="86">
        <f t="shared" si="14"/>
        <v>75500.031</v>
      </c>
      <c r="N29" s="86">
        <f t="shared" si="14"/>
        <v>76852.49279</v>
      </c>
      <c r="O29" s="106"/>
      <c r="P29" s="548"/>
      <c r="Q29" s="548"/>
      <c r="R29" s="548"/>
      <c r="S29" s="548"/>
      <c r="T29" s="548"/>
      <c r="U29" s="548"/>
      <c r="V29" s="548"/>
    </row>
    <row r="30" ht="15.75" customHeight="1">
      <c r="A30" s="1"/>
      <c r="B30" s="1"/>
      <c r="C30" s="1"/>
      <c r="D30" s="1"/>
      <c r="E30" s="1"/>
      <c r="F30" s="1"/>
      <c r="G30" s="1"/>
      <c r="H30" s="1"/>
      <c r="I30" s="1"/>
      <c r="J30" s="1"/>
      <c r="K30" s="1"/>
      <c r="L30" s="1"/>
      <c r="M30" s="1"/>
      <c r="N30" s="1"/>
      <c r="O30" s="1"/>
      <c r="P30" s="548"/>
      <c r="Q30" s="548"/>
      <c r="R30" s="548"/>
      <c r="S30" s="548"/>
      <c r="T30" s="548"/>
      <c r="U30" s="548"/>
      <c r="V30" s="548"/>
    </row>
    <row r="31" ht="15.75" customHeight="1">
      <c r="A31" s="1"/>
      <c r="B31" s="1"/>
      <c r="C31" s="1"/>
      <c r="D31" s="1"/>
      <c r="E31" s="1"/>
      <c r="F31" s="1"/>
      <c r="G31" s="1"/>
      <c r="H31" s="1"/>
      <c r="I31" s="1"/>
      <c r="J31" s="1"/>
      <c r="K31" s="1"/>
      <c r="L31" s="1"/>
      <c r="M31" s="1"/>
      <c r="N31" s="1"/>
      <c r="O31" s="1"/>
      <c r="P31" s="548"/>
      <c r="Q31" s="548"/>
      <c r="R31" s="548"/>
      <c r="S31" s="548"/>
      <c r="T31" s="548"/>
      <c r="U31" s="548"/>
      <c r="V31" s="548"/>
    </row>
    <row r="32" ht="18.75" customHeight="1">
      <c r="A32" s="112" t="s">
        <v>839</v>
      </c>
      <c r="I32" s="1"/>
      <c r="J32" s="1"/>
      <c r="K32" s="1"/>
      <c r="L32" s="1"/>
      <c r="M32" s="1"/>
      <c r="N32" s="1"/>
      <c r="O32" s="1"/>
      <c r="P32" s="567"/>
      <c r="Q32" s="567"/>
      <c r="R32" s="567"/>
      <c r="S32" s="567"/>
      <c r="T32" s="567"/>
      <c r="U32" s="567"/>
      <c r="V32" s="567"/>
    </row>
    <row r="33" ht="15.75" customHeight="1">
      <c r="A33" s="568"/>
      <c r="B33" s="568">
        <v>1984.0</v>
      </c>
      <c r="C33" s="568">
        <v>1988.0</v>
      </c>
      <c r="D33" s="568">
        <v>1992.0</v>
      </c>
      <c r="E33" s="568">
        <v>1996.0</v>
      </c>
      <c r="F33" s="568">
        <v>2000.0</v>
      </c>
      <c r="G33" s="568">
        <v>2004.0</v>
      </c>
      <c r="H33" s="568">
        <v>2008.0</v>
      </c>
      <c r="I33" s="568">
        <v>2010.0</v>
      </c>
      <c r="J33" s="568">
        <v>2011.0</v>
      </c>
      <c r="K33" s="568">
        <v>2012.0</v>
      </c>
      <c r="L33" s="568">
        <v>2013.0</v>
      </c>
      <c r="M33" s="568">
        <v>2014.0</v>
      </c>
      <c r="N33" s="95">
        <v>2015.0</v>
      </c>
      <c r="O33" s="360"/>
      <c r="P33" s="569"/>
      <c r="Q33" s="569"/>
      <c r="R33" s="569"/>
      <c r="S33" s="569"/>
      <c r="T33" s="569"/>
      <c r="U33" s="569"/>
      <c r="V33" s="569"/>
    </row>
    <row r="34" ht="15.75" customHeight="1">
      <c r="A34" s="570" t="s">
        <v>808</v>
      </c>
      <c r="B34" s="571">
        <f t="shared" ref="B34:N34" si="15">B3</f>
        <v>12787</v>
      </c>
      <c r="C34" s="571">
        <f t="shared" si="15"/>
        <v>14007</v>
      </c>
      <c r="D34" s="571">
        <f t="shared" si="15"/>
        <v>14700</v>
      </c>
      <c r="E34" s="571">
        <f t="shared" si="15"/>
        <v>17900</v>
      </c>
      <c r="F34" s="571">
        <f t="shared" si="15"/>
        <v>21200</v>
      </c>
      <c r="G34" s="571">
        <f t="shared" si="15"/>
        <v>19800</v>
      </c>
      <c r="H34" s="571">
        <f t="shared" si="15"/>
        <v>18000</v>
      </c>
      <c r="I34" s="571">
        <f t="shared" si="15"/>
        <v>16900</v>
      </c>
      <c r="J34" s="571">
        <f t="shared" si="15"/>
        <v>16400</v>
      </c>
      <c r="K34" s="571">
        <f t="shared" si="15"/>
        <v>15900</v>
      </c>
      <c r="L34" s="571">
        <f t="shared" si="15"/>
        <v>15600</v>
      </c>
      <c r="M34" s="572">
        <f t="shared" si="15"/>
        <v>15500</v>
      </c>
      <c r="N34" s="573">
        <f t="shared" si="15"/>
        <v>14951</v>
      </c>
      <c r="O34" s="1"/>
      <c r="P34" s="573"/>
      <c r="Q34" s="548"/>
      <c r="R34" s="548"/>
      <c r="S34" s="548"/>
      <c r="T34" s="548"/>
      <c r="U34" s="548"/>
      <c r="V34" s="548"/>
    </row>
    <row r="35" ht="15.75" customHeight="1">
      <c r="A35" s="25" t="s">
        <v>806</v>
      </c>
      <c r="B35" s="41">
        <f t="shared" ref="B35:N35" si="16">B4</f>
        <v>321</v>
      </c>
      <c r="C35" s="92">
        <f t="shared" si="16"/>
        <v>565.2</v>
      </c>
      <c r="D35" s="92">
        <f t="shared" si="16"/>
        <v>931</v>
      </c>
      <c r="E35" s="92">
        <f t="shared" si="16"/>
        <v>2175</v>
      </c>
      <c r="F35" s="92">
        <f t="shared" si="16"/>
        <v>5400</v>
      </c>
      <c r="G35" s="92">
        <f t="shared" si="16"/>
        <v>9200</v>
      </c>
      <c r="H35" s="92">
        <f t="shared" si="16"/>
        <v>16200</v>
      </c>
      <c r="I35" s="92">
        <f t="shared" si="16"/>
        <v>18000</v>
      </c>
      <c r="J35" s="92">
        <f t="shared" si="16"/>
        <v>19100</v>
      </c>
      <c r="K35" s="92">
        <f t="shared" si="16"/>
        <v>20400</v>
      </c>
      <c r="L35" s="92">
        <f t="shared" si="16"/>
        <v>21200</v>
      </c>
      <c r="M35" s="574">
        <f t="shared" si="16"/>
        <v>22000</v>
      </c>
      <c r="N35" s="576">
        <f t="shared" si="16"/>
        <v>23600</v>
      </c>
      <c r="O35" s="1"/>
      <c r="P35" s="576"/>
      <c r="Q35" s="548"/>
      <c r="R35" s="548"/>
      <c r="S35" s="548"/>
      <c r="T35" s="548"/>
      <c r="U35" s="548"/>
      <c r="V35" s="548"/>
    </row>
    <row r="36" ht="15.75" customHeight="1">
      <c r="A36" s="1" t="s">
        <v>240</v>
      </c>
      <c r="B36" s="1"/>
      <c r="C36" s="1"/>
      <c r="D36" s="1"/>
      <c r="E36" s="92">
        <f t="shared" ref="E36:N36" si="17">E5</f>
        <v>239</v>
      </c>
      <c r="F36" s="92">
        <f t="shared" si="17"/>
        <v>1800</v>
      </c>
      <c r="G36" s="92">
        <f t="shared" si="17"/>
        <v>4200</v>
      </c>
      <c r="H36" s="92">
        <f t="shared" si="17"/>
        <v>6200</v>
      </c>
      <c r="I36" s="92">
        <f t="shared" si="17"/>
        <v>6800</v>
      </c>
      <c r="J36" s="92">
        <f t="shared" si="17"/>
        <v>7200</v>
      </c>
      <c r="K36" s="92">
        <f t="shared" si="17"/>
        <v>7625</v>
      </c>
      <c r="L36" s="309">
        <f t="shared" si="17"/>
        <v>8100</v>
      </c>
      <c r="M36" s="577">
        <f t="shared" si="17"/>
        <v>8400</v>
      </c>
      <c r="N36" s="578">
        <f t="shared" si="17"/>
        <v>9249</v>
      </c>
      <c r="O36" s="1"/>
      <c r="P36" s="578"/>
      <c r="Q36" s="548"/>
      <c r="R36" s="548"/>
      <c r="S36" s="548"/>
      <c r="T36" s="548"/>
      <c r="U36" s="548"/>
      <c r="V36" s="548"/>
    </row>
    <row r="37" ht="15.75" customHeight="1">
      <c r="A37" s="1" t="s">
        <v>843</v>
      </c>
      <c r="B37" s="1">
        <v>716.3</v>
      </c>
      <c r="C37" s="1">
        <v>1242.9</v>
      </c>
      <c r="D37" s="1">
        <v>1651.4</v>
      </c>
      <c r="E37" s="1">
        <v>2677.4</v>
      </c>
      <c r="F37" s="39">
        <v>4218.5</v>
      </c>
      <c r="G37" s="1">
        <v>5031.057</v>
      </c>
      <c r="H37" s="579">
        <v>6834.37086504</v>
      </c>
      <c r="I37" s="579">
        <v>7712.17117502</v>
      </c>
      <c r="J37" s="579">
        <v>7993.5896499400005</v>
      </c>
      <c r="K37" s="579">
        <v>7821.905708549999</v>
      </c>
      <c r="L37" s="579">
        <v>7787.62747023</v>
      </c>
      <c r="M37" s="298">
        <v>7343.799999999999</v>
      </c>
      <c r="N37" s="298">
        <v>7343.799999999999</v>
      </c>
      <c r="O37" s="1"/>
      <c r="P37" s="298"/>
      <c r="Q37" s="580"/>
      <c r="R37" s="580"/>
      <c r="S37" s="580"/>
      <c r="T37" s="580"/>
      <c r="U37" s="580"/>
      <c r="V37" s="580"/>
    </row>
    <row r="38" ht="15.75" customHeight="1">
      <c r="A38" s="1" t="s">
        <v>844</v>
      </c>
      <c r="B38" s="1"/>
      <c r="C38" s="1"/>
      <c r="D38" s="1"/>
      <c r="E38" s="1"/>
      <c r="F38" s="1"/>
      <c r="G38" s="1">
        <v>8.343</v>
      </c>
      <c r="H38" s="1">
        <v>119.12913495999999</v>
      </c>
      <c r="I38" s="1">
        <v>283.12882498</v>
      </c>
      <c r="J38" s="1">
        <v>465.51035006</v>
      </c>
      <c r="K38" s="1">
        <v>738.89429145</v>
      </c>
      <c r="L38" s="1">
        <v>1006.27252977</v>
      </c>
      <c r="M38" s="581">
        <v>1578.6</v>
      </c>
      <c r="N38" s="581">
        <v>1578.6</v>
      </c>
      <c r="O38" s="2"/>
      <c r="P38" s="581"/>
      <c r="Q38" s="582"/>
      <c r="R38" s="582"/>
      <c r="S38" s="582"/>
      <c r="T38" s="583"/>
      <c r="U38" s="584"/>
      <c r="V38" s="585"/>
    </row>
    <row r="39" ht="16.5" customHeight="1">
      <c r="A39" s="586" t="s">
        <v>845</v>
      </c>
      <c r="B39" s="586">
        <f t="shared" ref="B39:N39" si="18">SUM(B34:B38)</f>
        <v>13824.3</v>
      </c>
      <c r="C39" s="586">
        <f t="shared" si="18"/>
        <v>15815.1</v>
      </c>
      <c r="D39" s="586">
        <f t="shared" si="18"/>
        <v>17282.4</v>
      </c>
      <c r="E39" s="586">
        <f t="shared" si="18"/>
        <v>22991.4</v>
      </c>
      <c r="F39" s="586">
        <f t="shared" si="18"/>
        <v>32618.5</v>
      </c>
      <c r="G39" s="586">
        <f t="shared" si="18"/>
        <v>38239.4</v>
      </c>
      <c r="H39" s="586">
        <f t="shared" si="18"/>
        <v>47353.5</v>
      </c>
      <c r="I39" s="586">
        <f t="shared" si="18"/>
        <v>49695.3</v>
      </c>
      <c r="J39" s="586">
        <f t="shared" si="18"/>
        <v>51159.1</v>
      </c>
      <c r="K39" s="586">
        <f t="shared" si="18"/>
        <v>52485.8</v>
      </c>
      <c r="L39" s="586">
        <f t="shared" si="18"/>
        <v>53693.9</v>
      </c>
      <c r="M39" s="586">
        <f t="shared" si="18"/>
        <v>54822.4</v>
      </c>
      <c r="N39" s="586">
        <f t="shared" si="18"/>
        <v>56722.4</v>
      </c>
      <c r="O39" s="1"/>
      <c r="P39" s="318"/>
      <c r="Q39" s="548"/>
      <c r="R39" s="548"/>
      <c r="S39" s="548"/>
      <c r="T39" s="548"/>
      <c r="U39" s="548"/>
      <c r="V39" s="548"/>
    </row>
    <row r="40" ht="15.75" customHeight="1">
      <c r="A40" s="587" t="s">
        <v>846</v>
      </c>
      <c r="B40" s="588">
        <f t="shared" ref="B40:N40" si="19">B39/B13*100</f>
        <v>71.13455454</v>
      </c>
      <c r="C40" s="588">
        <f t="shared" si="19"/>
        <v>69.16943408</v>
      </c>
      <c r="D40" s="588">
        <f t="shared" si="19"/>
        <v>69.06119351</v>
      </c>
      <c r="E40" s="588">
        <f t="shared" si="19"/>
        <v>72.43708833</v>
      </c>
      <c r="F40" s="588">
        <f t="shared" si="19"/>
        <v>71.47232163</v>
      </c>
      <c r="G40" s="588">
        <f t="shared" si="19"/>
        <v>71.49019371</v>
      </c>
      <c r="H40" s="588">
        <f t="shared" si="19"/>
        <v>71.60938201</v>
      </c>
      <c r="I40" s="588">
        <f t="shared" si="19"/>
        <v>71.75088797</v>
      </c>
      <c r="J40" s="588">
        <f t="shared" si="19"/>
        <v>71.70629404</v>
      </c>
      <c r="K40" s="588">
        <f t="shared" si="19"/>
        <v>71.68152348</v>
      </c>
      <c r="L40" s="588">
        <f t="shared" si="19"/>
        <v>72.31625473</v>
      </c>
      <c r="M40" s="590">
        <f t="shared" si="19"/>
        <v>72.61242052</v>
      </c>
      <c r="N40" s="590">
        <f t="shared" si="19"/>
        <v>72.87687845</v>
      </c>
      <c r="O40" s="1"/>
      <c r="P40" s="586"/>
      <c r="Q40" s="548"/>
      <c r="R40" s="548"/>
      <c r="S40" s="548"/>
      <c r="T40" s="548"/>
      <c r="U40" s="548"/>
      <c r="V40" s="548"/>
    </row>
    <row r="41" ht="15.75" customHeight="1">
      <c r="A41" s="1"/>
      <c r="B41" s="1"/>
      <c r="C41" s="1"/>
      <c r="D41" s="1"/>
      <c r="E41" s="1"/>
      <c r="F41" s="1"/>
      <c r="G41" s="2"/>
      <c r="H41" s="2"/>
      <c r="I41" s="2"/>
      <c r="J41" s="2"/>
      <c r="K41" s="2"/>
      <c r="L41" s="2"/>
      <c r="M41" s="1"/>
      <c r="N41" s="1"/>
      <c r="O41" s="1"/>
      <c r="P41" s="548"/>
      <c r="Q41" s="548"/>
      <c r="R41" s="548"/>
      <c r="S41" s="548"/>
      <c r="T41" s="548"/>
      <c r="U41" s="548"/>
      <c r="V41" s="548"/>
    </row>
    <row r="42" ht="18.75" customHeight="1">
      <c r="A42" s="112" t="s">
        <v>848</v>
      </c>
      <c r="G42" s="1"/>
      <c r="H42" s="1"/>
      <c r="I42" s="1"/>
      <c r="J42" s="1"/>
      <c r="K42" s="1"/>
      <c r="L42" s="1"/>
      <c r="M42" s="1"/>
      <c r="N42" s="1"/>
      <c r="O42" s="1"/>
      <c r="P42" s="567"/>
      <c r="Q42" s="567"/>
      <c r="R42" s="567"/>
      <c r="S42" s="567"/>
      <c r="T42" s="567"/>
      <c r="U42" s="567"/>
      <c r="V42" s="567"/>
    </row>
    <row r="43" ht="15.75" customHeight="1">
      <c r="A43" s="568"/>
      <c r="B43" s="568">
        <v>1984.0</v>
      </c>
      <c r="C43" s="568">
        <v>1988.0</v>
      </c>
      <c r="D43" s="568">
        <v>1992.0</v>
      </c>
      <c r="E43" s="568">
        <v>1996.0</v>
      </c>
      <c r="F43" s="568">
        <v>2000.0</v>
      </c>
      <c r="G43" s="568">
        <v>2004.0</v>
      </c>
      <c r="H43" s="568">
        <v>2008.0</v>
      </c>
      <c r="I43" s="568">
        <v>2010.0</v>
      </c>
      <c r="J43" s="568">
        <v>2011.0</v>
      </c>
      <c r="K43" s="568">
        <v>2012.0</v>
      </c>
      <c r="L43" s="568">
        <v>2013.0</v>
      </c>
      <c r="M43" s="568">
        <v>2014.0</v>
      </c>
      <c r="N43" s="95">
        <v>2015.0</v>
      </c>
      <c r="O43" s="360"/>
      <c r="P43" s="569"/>
      <c r="Q43" s="569"/>
      <c r="R43" s="569"/>
      <c r="S43" s="569"/>
      <c r="T43" s="569"/>
      <c r="U43" s="569"/>
      <c r="V43" s="569"/>
    </row>
    <row r="44" ht="15.75" customHeight="1">
      <c r="A44" s="591" t="s">
        <v>802</v>
      </c>
      <c r="B44" s="571">
        <f t="shared" ref="B44:N44" si="20">B7</f>
        <v>1804.323</v>
      </c>
      <c r="C44" s="571">
        <f t="shared" si="20"/>
        <v>2312.787</v>
      </c>
      <c r="D44" s="571">
        <f t="shared" si="20"/>
        <v>2884.3</v>
      </c>
      <c r="E44" s="571">
        <f t="shared" si="20"/>
        <v>3328.172</v>
      </c>
      <c r="F44" s="571">
        <f t="shared" si="20"/>
        <v>4316.542</v>
      </c>
      <c r="G44" s="571">
        <f t="shared" si="20"/>
        <v>5255.353</v>
      </c>
      <c r="H44" s="571">
        <f t="shared" si="20"/>
        <v>6321.858</v>
      </c>
      <c r="I44" s="571">
        <f t="shared" si="20"/>
        <v>6889.984</v>
      </c>
      <c r="J44" s="571">
        <f t="shared" si="20"/>
        <v>7364.826</v>
      </c>
      <c r="K44" s="571">
        <f t="shared" si="20"/>
        <v>7521.858</v>
      </c>
      <c r="L44" s="571">
        <f t="shared" si="20"/>
        <v>7497.894</v>
      </c>
      <c r="M44" s="572">
        <f t="shared" si="20"/>
        <v>7620.2</v>
      </c>
      <c r="N44" s="573">
        <f t="shared" si="20"/>
        <v>7566</v>
      </c>
      <c r="O44" s="1"/>
      <c r="P44" s="548"/>
      <c r="Q44" s="548"/>
      <c r="R44" s="548"/>
      <c r="S44" s="548"/>
      <c r="T44" s="548"/>
      <c r="U44" s="548"/>
      <c r="V44" s="548"/>
    </row>
    <row r="45" ht="15.75" customHeight="1">
      <c r="A45" s="52" t="s">
        <v>804</v>
      </c>
      <c r="B45" s="1">
        <f t="shared" ref="B45:N45" si="21">B8</f>
        <v>810.9</v>
      </c>
      <c r="C45" s="1">
        <f t="shared" si="21"/>
        <v>999.607</v>
      </c>
      <c r="D45" s="1">
        <f t="shared" si="21"/>
        <v>1038.139</v>
      </c>
      <c r="E45" s="1">
        <f t="shared" si="21"/>
        <v>1099.046</v>
      </c>
      <c r="F45" s="1">
        <f t="shared" si="21"/>
        <v>1330.944</v>
      </c>
      <c r="G45" s="1">
        <f t="shared" si="21"/>
        <v>1583.043</v>
      </c>
      <c r="H45" s="1">
        <f t="shared" si="21"/>
        <v>1969.528</v>
      </c>
      <c r="I45" s="1">
        <f t="shared" si="21"/>
        <v>1992.205</v>
      </c>
      <c r="J45" s="1">
        <f t="shared" si="21"/>
        <v>2025.612</v>
      </c>
      <c r="K45" s="1">
        <f t="shared" si="21"/>
        <v>2017.94</v>
      </c>
      <c r="L45" s="1">
        <f t="shared" si="21"/>
        <v>1998.783</v>
      </c>
      <c r="M45" s="98">
        <f t="shared" si="21"/>
        <v>1902.7</v>
      </c>
      <c r="N45" s="98">
        <f t="shared" si="21"/>
        <v>1869.4</v>
      </c>
      <c r="O45" s="1"/>
      <c r="P45" s="548"/>
      <c r="Q45" s="548"/>
      <c r="R45" s="548"/>
      <c r="S45" s="548"/>
      <c r="T45" s="548"/>
      <c r="U45" s="548"/>
      <c r="V45" s="548"/>
    </row>
    <row r="46" ht="15.75" customHeight="1">
      <c r="A46" s="592" t="s">
        <v>830</v>
      </c>
      <c r="B46" s="41">
        <f t="shared" ref="B46:N46" si="22">B9</f>
        <v>2190</v>
      </c>
      <c r="C46" s="41">
        <f t="shared" si="22"/>
        <v>2925</v>
      </c>
      <c r="D46" s="41">
        <f t="shared" si="22"/>
        <v>2790</v>
      </c>
      <c r="E46" s="41">
        <f t="shared" si="22"/>
        <v>3310</v>
      </c>
      <c r="F46" s="41">
        <f t="shared" si="22"/>
        <v>3999.960626</v>
      </c>
      <c r="G46" s="41">
        <f t="shared" si="22"/>
        <v>4317.21839</v>
      </c>
      <c r="H46" s="41">
        <f t="shared" si="22"/>
        <v>4688.822254</v>
      </c>
      <c r="I46" s="41">
        <f t="shared" si="22"/>
        <v>4357.996</v>
      </c>
      <c r="J46" s="41">
        <f t="shared" si="22"/>
        <v>4264.003</v>
      </c>
      <c r="K46" s="41">
        <f t="shared" si="22"/>
        <v>4344.223</v>
      </c>
      <c r="L46" s="21">
        <f t="shared" si="22"/>
        <v>3742.152</v>
      </c>
      <c r="M46" s="49">
        <f t="shared" si="22"/>
        <v>3499.351</v>
      </c>
      <c r="N46" s="49">
        <f t="shared" si="22"/>
        <v>3171.291</v>
      </c>
      <c r="O46" s="1"/>
      <c r="P46" s="548"/>
      <c r="Q46" s="548"/>
      <c r="R46" s="594"/>
      <c r="S46" s="548"/>
      <c r="T46" s="548"/>
      <c r="U46" s="548"/>
      <c r="V46" s="548"/>
    </row>
    <row r="47" ht="15.75" customHeight="1">
      <c r="A47" s="52" t="s">
        <v>849</v>
      </c>
      <c r="B47" s="1">
        <f t="shared" ref="B47:N47" si="23">B10</f>
        <v>771</v>
      </c>
      <c r="C47" s="1">
        <f t="shared" si="23"/>
        <v>775</v>
      </c>
      <c r="D47" s="1">
        <f t="shared" si="23"/>
        <v>993.9</v>
      </c>
      <c r="E47" s="1">
        <f t="shared" si="23"/>
        <v>1011.2</v>
      </c>
      <c r="F47" s="1">
        <f t="shared" si="23"/>
        <v>1300</v>
      </c>
      <c r="G47" s="1">
        <f t="shared" si="23"/>
        <v>1847.1</v>
      </c>
      <c r="H47" s="1">
        <f t="shared" si="23"/>
        <v>2394.4</v>
      </c>
      <c r="I47" s="1">
        <f t="shared" si="23"/>
        <v>2134.5</v>
      </c>
      <c r="J47" s="1">
        <f t="shared" si="23"/>
        <v>2088</v>
      </c>
      <c r="K47" s="1">
        <f t="shared" si="23"/>
        <v>1922</v>
      </c>
      <c r="L47" s="2">
        <f t="shared" si="23"/>
        <v>1919</v>
      </c>
      <c r="M47" s="86">
        <f t="shared" si="23"/>
        <v>1925</v>
      </c>
      <c r="N47" s="86">
        <f t="shared" si="23"/>
        <v>1929</v>
      </c>
      <c r="O47" s="1"/>
      <c r="P47" s="548"/>
      <c r="Q47" s="548"/>
      <c r="R47" s="598"/>
      <c r="S47" s="548"/>
      <c r="T47" s="548"/>
      <c r="U47" s="548"/>
      <c r="V47" s="548"/>
    </row>
    <row r="48" ht="15.75" customHeight="1">
      <c r="A48" s="52" t="s">
        <v>814</v>
      </c>
      <c r="B48" s="1"/>
      <c r="C48" s="1"/>
      <c r="D48" s="1"/>
      <c r="E48" s="1"/>
      <c r="F48" s="39">
        <f t="shared" ref="F48:K48" si="24">F11</f>
        <v>141.4</v>
      </c>
      <c r="G48" s="39">
        <f t="shared" si="24"/>
        <v>364</v>
      </c>
      <c r="H48" s="39">
        <f t="shared" si="24"/>
        <v>1609</v>
      </c>
      <c r="I48" s="39">
        <f t="shared" si="24"/>
        <v>2279</v>
      </c>
      <c r="J48" s="39">
        <f t="shared" si="24"/>
        <v>2674</v>
      </c>
      <c r="K48" s="39">
        <f t="shared" si="24"/>
        <v>3085</v>
      </c>
      <c r="L48" s="78">
        <v>3525.0</v>
      </c>
      <c r="M48" s="62">
        <v>3793.0</v>
      </c>
      <c r="N48" s="62">
        <f>N11</f>
        <v>4604</v>
      </c>
      <c r="O48" s="1"/>
      <c r="P48" s="548"/>
      <c r="Q48" s="548"/>
      <c r="R48" s="599"/>
      <c r="S48" s="548"/>
      <c r="T48" s="548"/>
      <c r="U48" s="548"/>
      <c r="V48" s="548"/>
    </row>
    <row r="49" ht="15.75" customHeight="1">
      <c r="A49" s="600" t="s">
        <v>833</v>
      </c>
      <c r="B49" s="1"/>
      <c r="C49" s="1"/>
      <c r="D49" s="1"/>
      <c r="E49" s="1"/>
      <c r="F49" s="1">
        <f t="shared" ref="F49:N49" si="25">F12</f>
        <v>1930.6</v>
      </c>
      <c r="G49" s="1">
        <f t="shared" si="25"/>
        <v>1882.9</v>
      </c>
      <c r="H49" s="1">
        <f t="shared" si="25"/>
        <v>1790.4</v>
      </c>
      <c r="I49" s="1">
        <f t="shared" si="25"/>
        <v>1777.3</v>
      </c>
      <c r="J49" s="1">
        <f t="shared" si="25"/>
        <v>1769.8</v>
      </c>
      <c r="K49" s="1">
        <f t="shared" si="25"/>
        <v>1844</v>
      </c>
      <c r="L49" s="2">
        <f t="shared" si="25"/>
        <v>1872</v>
      </c>
      <c r="M49" s="122">
        <f t="shared" si="25"/>
        <v>1929.78</v>
      </c>
      <c r="N49" s="122">
        <f t="shared" si="25"/>
        <v>1975.3</v>
      </c>
      <c r="O49" s="1"/>
      <c r="P49" s="548"/>
      <c r="Q49" s="548"/>
      <c r="R49" s="599"/>
      <c r="S49" s="548"/>
      <c r="T49" s="548"/>
      <c r="U49" s="548"/>
      <c r="V49" s="548"/>
    </row>
    <row r="50" ht="16.5" customHeight="1">
      <c r="A50" s="601" t="s">
        <v>538</v>
      </c>
      <c r="B50" s="602">
        <f t="shared" ref="B50:N50" si="26">SUM(B44:B49)</f>
        <v>5576.223</v>
      </c>
      <c r="C50" s="602">
        <f t="shared" si="26"/>
        <v>7012.394</v>
      </c>
      <c r="D50" s="602">
        <f t="shared" si="26"/>
        <v>7706.339</v>
      </c>
      <c r="E50" s="602">
        <f t="shared" si="26"/>
        <v>8748.418</v>
      </c>
      <c r="F50" s="602">
        <f t="shared" si="26"/>
        <v>13019.44663</v>
      </c>
      <c r="G50" s="602">
        <f t="shared" si="26"/>
        <v>15249.61439</v>
      </c>
      <c r="H50" s="602">
        <f t="shared" si="26"/>
        <v>18774.00825</v>
      </c>
      <c r="I50" s="602">
        <f t="shared" si="26"/>
        <v>19430.985</v>
      </c>
      <c r="J50" s="602">
        <f t="shared" si="26"/>
        <v>20186.241</v>
      </c>
      <c r="K50" s="602">
        <f t="shared" si="26"/>
        <v>20735.021</v>
      </c>
      <c r="L50" s="602">
        <f t="shared" si="26"/>
        <v>20554.829</v>
      </c>
      <c r="M50" s="603">
        <f t="shared" si="26"/>
        <v>20670.031</v>
      </c>
      <c r="N50" s="604">
        <f t="shared" si="26"/>
        <v>21114.991</v>
      </c>
      <c r="O50" s="1">
        <f>N50-N48</f>
        <v>16510.991</v>
      </c>
      <c r="P50" s="548"/>
      <c r="Q50" s="548"/>
      <c r="R50" s="548"/>
      <c r="S50" s="548"/>
      <c r="T50" s="548"/>
      <c r="U50" s="548"/>
      <c r="V50" s="548"/>
    </row>
    <row r="51" ht="15.75" customHeight="1">
      <c r="A51" s="590"/>
      <c r="B51" s="590">
        <f t="shared" ref="B51:N51" si="27">B50-B48</f>
        <v>5576.223</v>
      </c>
      <c r="C51" s="590">
        <f t="shared" si="27"/>
        <v>7012.394</v>
      </c>
      <c r="D51" s="590">
        <f t="shared" si="27"/>
        <v>7706.339</v>
      </c>
      <c r="E51" s="590">
        <f t="shared" si="27"/>
        <v>8748.418</v>
      </c>
      <c r="F51" s="590">
        <f t="shared" si="27"/>
        <v>12878.04663</v>
      </c>
      <c r="G51" s="590">
        <f t="shared" si="27"/>
        <v>14885.61439</v>
      </c>
      <c r="H51" s="590">
        <f t="shared" si="27"/>
        <v>17165.00825</v>
      </c>
      <c r="I51" s="590">
        <f t="shared" si="27"/>
        <v>17151.985</v>
      </c>
      <c r="J51" s="590">
        <f t="shared" si="27"/>
        <v>17512.241</v>
      </c>
      <c r="K51" s="590">
        <f t="shared" si="27"/>
        <v>17650.021</v>
      </c>
      <c r="L51" s="590">
        <f t="shared" si="27"/>
        <v>17029.829</v>
      </c>
      <c r="M51" s="590">
        <f t="shared" si="27"/>
        <v>16877.031</v>
      </c>
      <c r="N51" s="590">
        <f t="shared" si="27"/>
        <v>16510.991</v>
      </c>
      <c r="O51" s="1"/>
      <c r="P51" s="548"/>
      <c r="Q51" s="548"/>
      <c r="R51" s="548"/>
      <c r="S51" s="548"/>
      <c r="T51" s="548"/>
      <c r="U51" s="548"/>
      <c r="V51" s="548"/>
    </row>
    <row r="52" ht="18.75" customHeight="1">
      <c r="A52" s="90" t="s">
        <v>854</v>
      </c>
      <c r="G52" s="1"/>
      <c r="H52" s="1"/>
      <c r="I52" s="1"/>
      <c r="J52" s="1"/>
      <c r="K52" s="1"/>
      <c r="L52" s="1"/>
      <c r="M52" s="1"/>
      <c r="N52" s="1"/>
      <c r="O52" s="1"/>
      <c r="P52" s="567"/>
      <c r="Q52" s="567"/>
      <c r="R52" s="567"/>
      <c r="S52" s="567"/>
      <c r="T52" s="567"/>
      <c r="U52" s="567"/>
      <c r="V52" s="567"/>
    </row>
    <row r="53" ht="15.75" customHeight="1">
      <c r="A53" s="568"/>
      <c r="B53" s="568">
        <v>1984.0</v>
      </c>
      <c r="C53" s="568">
        <v>1988.0</v>
      </c>
      <c r="D53" s="568">
        <v>1992.0</v>
      </c>
      <c r="E53" s="568">
        <v>1996.0</v>
      </c>
      <c r="F53" s="568">
        <v>2000.0</v>
      </c>
      <c r="G53" s="568">
        <v>2004.0</v>
      </c>
      <c r="H53" s="568">
        <v>2008.0</v>
      </c>
      <c r="I53" s="568">
        <v>2010.0</v>
      </c>
      <c r="J53" s="568">
        <v>2011.0</v>
      </c>
      <c r="K53" s="568">
        <v>2012.0</v>
      </c>
      <c r="L53" s="568">
        <v>2013.0</v>
      </c>
      <c r="M53" s="568">
        <v>2014.0</v>
      </c>
      <c r="N53" s="605">
        <v>2015.0</v>
      </c>
      <c r="O53" s="360"/>
      <c r="P53" s="569"/>
      <c r="Q53" s="569"/>
      <c r="R53" s="569"/>
      <c r="S53" s="569"/>
      <c r="T53" s="569"/>
      <c r="U53" s="569"/>
      <c r="V53" s="569"/>
    </row>
    <row r="54" ht="15.75" customHeight="1">
      <c r="A54" s="570" t="s">
        <v>808</v>
      </c>
      <c r="B54" s="606">
        <f t="shared" ref="B54:N54" si="28">B19</f>
        <v>26593.1239</v>
      </c>
      <c r="C54" s="606">
        <f t="shared" si="28"/>
        <v>24840.0138</v>
      </c>
      <c r="D54" s="606">
        <f t="shared" si="28"/>
        <v>21988.26</v>
      </c>
      <c r="E54" s="606">
        <f t="shared" si="28"/>
        <v>25265.85</v>
      </c>
      <c r="F54" s="606">
        <f t="shared" si="28"/>
        <v>28087.88</v>
      </c>
      <c r="G54" s="606">
        <f t="shared" si="28"/>
        <v>23205.6</v>
      </c>
      <c r="H54" s="606">
        <f t="shared" si="28"/>
        <v>19134</v>
      </c>
      <c r="I54" s="606">
        <f t="shared" si="28"/>
        <v>18240.17</v>
      </c>
      <c r="J54" s="606">
        <f t="shared" si="28"/>
        <v>17139.64</v>
      </c>
      <c r="K54" s="606">
        <f t="shared" si="28"/>
        <v>16289.55</v>
      </c>
      <c r="L54" s="606">
        <f t="shared" si="28"/>
        <v>15918.24</v>
      </c>
      <c r="M54" s="607">
        <f t="shared" si="28"/>
        <v>15500</v>
      </c>
      <c r="N54" s="608">
        <f t="shared" si="28"/>
        <v>14762.6174</v>
      </c>
      <c r="O54" s="1"/>
      <c r="P54" s="548"/>
      <c r="Q54" s="548"/>
      <c r="R54" s="548"/>
      <c r="S54" s="548"/>
      <c r="T54" s="548"/>
      <c r="U54" s="548"/>
      <c r="V54" s="548"/>
    </row>
    <row r="55" ht="15.75" customHeight="1">
      <c r="A55" s="25" t="s">
        <v>806</v>
      </c>
      <c r="B55" s="609">
        <f t="shared" ref="B55:N55" si="29">B20</f>
        <v>667.5837</v>
      </c>
      <c r="C55" s="609">
        <f t="shared" si="29"/>
        <v>1002.32568</v>
      </c>
      <c r="D55" s="609">
        <f t="shared" si="29"/>
        <v>1392.5898</v>
      </c>
      <c r="E55" s="609">
        <f t="shared" si="29"/>
        <v>3070.0125</v>
      </c>
      <c r="F55" s="609">
        <f t="shared" si="29"/>
        <v>7154.46</v>
      </c>
      <c r="G55" s="609">
        <f t="shared" si="29"/>
        <v>10782.4</v>
      </c>
      <c r="H55" s="609">
        <f t="shared" si="29"/>
        <v>17220.6</v>
      </c>
      <c r="I55" s="609">
        <f t="shared" si="29"/>
        <v>19427.4</v>
      </c>
      <c r="J55" s="609">
        <f t="shared" si="29"/>
        <v>19961.41</v>
      </c>
      <c r="K55" s="609">
        <f t="shared" si="29"/>
        <v>20899.8</v>
      </c>
      <c r="L55" s="609">
        <f t="shared" si="29"/>
        <v>21632.48</v>
      </c>
      <c r="M55" s="610">
        <f t="shared" si="29"/>
        <v>22000</v>
      </c>
      <c r="N55" s="611">
        <f t="shared" si="29"/>
        <v>23302.64</v>
      </c>
      <c r="O55" s="1"/>
      <c r="P55" s="548"/>
      <c r="Q55" s="548"/>
      <c r="R55" s="548"/>
      <c r="S55" s="548"/>
      <c r="T55" s="548"/>
      <c r="U55" s="548"/>
      <c r="V55" s="548"/>
    </row>
    <row r="56" ht="15.75" customHeight="1">
      <c r="A56" s="1" t="s">
        <v>240</v>
      </c>
      <c r="B56" s="612"/>
      <c r="C56" s="612"/>
      <c r="D56" s="612"/>
      <c r="E56" s="612">
        <f t="shared" ref="E56:N56" si="30">E21</f>
        <v>337.3485</v>
      </c>
      <c r="F56" s="612">
        <f t="shared" si="30"/>
        <v>2384.82</v>
      </c>
      <c r="G56" s="612">
        <f t="shared" si="30"/>
        <v>4922.4</v>
      </c>
      <c r="H56" s="612">
        <f t="shared" si="30"/>
        <v>6590.6</v>
      </c>
      <c r="I56" s="612">
        <f t="shared" si="30"/>
        <v>7339.24</v>
      </c>
      <c r="J56" s="612">
        <f t="shared" si="30"/>
        <v>7524.72</v>
      </c>
      <c r="K56" s="612">
        <f t="shared" si="30"/>
        <v>7811.8125</v>
      </c>
      <c r="L56" s="612">
        <f t="shared" si="30"/>
        <v>8265.24</v>
      </c>
      <c r="M56" s="613">
        <f t="shared" si="30"/>
        <v>8400</v>
      </c>
      <c r="N56" s="614">
        <f t="shared" si="30"/>
        <v>9132.4626</v>
      </c>
      <c r="O56" s="1"/>
      <c r="P56" s="548"/>
      <c r="Q56" s="548"/>
      <c r="R56" s="548"/>
      <c r="S56" s="548"/>
      <c r="T56" s="548"/>
      <c r="U56" s="548"/>
      <c r="V56" s="548"/>
    </row>
    <row r="57" ht="15.75" customHeight="1">
      <c r="A57" s="1" t="s">
        <v>843</v>
      </c>
      <c r="B57" s="612">
        <v>1450.5075</v>
      </c>
      <c r="C57" s="612">
        <v>2136.5451000000003</v>
      </c>
      <c r="D57" s="612">
        <v>2414.3468000000003</v>
      </c>
      <c r="E57" s="612">
        <v>3702.8442</v>
      </c>
      <c r="F57" s="612">
        <v>5420.7725</v>
      </c>
      <c r="G57" s="612">
        <v>5896.415489999999</v>
      </c>
      <c r="H57" s="612">
        <f t="shared" ref="H57:L57" si="31">H37*H15</f>
        <v>7264.93623</v>
      </c>
      <c r="I57" s="612">
        <f t="shared" si="31"/>
        <v>8323.746349</v>
      </c>
      <c r="J57" s="612">
        <f t="shared" si="31"/>
        <v>8354.100543</v>
      </c>
      <c r="K57" s="612">
        <f t="shared" si="31"/>
        <v>8013.542398</v>
      </c>
      <c r="L57" s="612">
        <f t="shared" si="31"/>
        <v>7946.495071</v>
      </c>
      <c r="M57" s="612">
        <v>7475.799999999999</v>
      </c>
      <c r="N57" s="612">
        <v>7475.799999999999</v>
      </c>
      <c r="O57" s="563"/>
      <c r="P57" s="615"/>
      <c r="Q57" s="616"/>
      <c r="R57" s="616"/>
      <c r="S57" s="616"/>
      <c r="T57" s="616"/>
      <c r="U57" s="548"/>
      <c r="V57" s="548"/>
    </row>
    <row r="58" ht="15.75" customHeight="1">
      <c r="A58" s="1" t="s">
        <v>844</v>
      </c>
      <c r="B58" s="612"/>
      <c r="C58" s="612"/>
      <c r="D58" s="612"/>
      <c r="E58" s="612"/>
      <c r="F58" s="612"/>
      <c r="G58" s="617">
        <v>19.555992</v>
      </c>
      <c r="H58" s="617">
        <v>224.44473372552</v>
      </c>
      <c r="I58" s="617">
        <v>383.184212417356</v>
      </c>
      <c r="J58" s="617">
        <v>600.81320517932</v>
      </c>
      <c r="K58" s="617">
        <v>925.02384657765</v>
      </c>
      <c r="L58" s="617">
        <v>1132.279033368736</v>
      </c>
      <c r="M58" s="617">
        <v>1578.6000000000001</v>
      </c>
      <c r="N58" s="617">
        <v>1727.8599999999997</v>
      </c>
      <c r="O58" s="1"/>
      <c r="P58" s="618"/>
      <c r="Q58" s="548"/>
      <c r="R58" s="548"/>
      <c r="S58" s="548"/>
      <c r="T58" s="548"/>
      <c r="U58" s="548"/>
      <c r="V58" s="548"/>
    </row>
    <row r="59" ht="16.5" customHeight="1">
      <c r="A59" s="586" t="s">
        <v>845</v>
      </c>
      <c r="B59" s="612">
        <f t="shared" ref="B59:N59" si="32">SUM(B54:B58)</f>
        <v>28711.2151</v>
      </c>
      <c r="C59" s="612">
        <f t="shared" si="32"/>
        <v>27978.88458</v>
      </c>
      <c r="D59" s="612">
        <f t="shared" si="32"/>
        <v>25795.1966</v>
      </c>
      <c r="E59" s="612">
        <f t="shared" si="32"/>
        <v>32376.0552</v>
      </c>
      <c r="F59" s="612">
        <f t="shared" si="32"/>
        <v>43047.9325</v>
      </c>
      <c r="G59" s="612">
        <f t="shared" si="32"/>
        <v>44826.37148</v>
      </c>
      <c r="H59" s="612">
        <f t="shared" si="32"/>
        <v>50434.58096</v>
      </c>
      <c r="I59" s="612">
        <f t="shared" si="32"/>
        <v>53713.74056</v>
      </c>
      <c r="J59" s="612">
        <f t="shared" si="32"/>
        <v>53580.68375</v>
      </c>
      <c r="K59" s="612">
        <f t="shared" si="32"/>
        <v>53939.72874</v>
      </c>
      <c r="L59" s="612">
        <f t="shared" si="32"/>
        <v>54894.7341</v>
      </c>
      <c r="M59" s="612">
        <f t="shared" si="32"/>
        <v>54954.4</v>
      </c>
      <c r="N59" s="612">
        <f t="shared" si="32"/>
        <v>56401.38</v>
      </c>
      <c r="O59" s="1"/>
      <c r="P59" s="548"/>
      <c r="Q59" s="548"/>
      <c r="R59" s="548"/>
      <c r="S59" s="548"/>
      <c r="T59" s="548"/>
      <c r="U59" s="548"/>
      <c r="V59" s="548"/>
    </row>
    <row r="60" ht="15.75" customHeight="1">
      <c r="A60" s="590"/>
      <c r="B60" s="590"/>
      <c r="C60" s="590"/>
      <c r="D60" s="590"/>
      <c r="E60" s="590"/>
      <c r="F60" s="590"/>
      <c r="G60" s="590"/>
      <c r="H60" s="590"/>
      <c r="I60" s="590"/>
      <c r="J60" s="590"/>
      <c r="K60" s="590"/>
      <c r="L60" s="590"/>
      <c r="M60" s="590"/>
      <c r="N60" s="590"/>
      <c r="O60" s="1"/>
      <c r="P60" s="548"/>
      <c r="Q60" s="548"/>
      <c r="R60" s="548"/>
      <c r="S60" s="548"/>
      <c r="T60" s="548"/>
      <c r="U60" s="548"/>
      <c r="V60" s="548"/>
    </row>
    <row r="61" ht="18.75" customHeight="1">
      <c r="A61" s="90" t="s">
        <v>857</v>
      </c>
      <c r="F61" s="1"/>
      <c r="G61" s="1"/>
      <c r="H61" s="1"/>
      <c r="I61" s="1"/>
      <c r="J61" s="1"/>
      <c r="K61" s="1"/>
      <c r="L61" s="1"/>
      <c r="M61" s="1"/>
      <c r="N61" s="1"/>
      <c r="O61" s="1"/>
      <c r="P61" s="567"/>
      <c r="Q61" s="567"/>
      <c r="R61" s="567"/>
      <c r="S61" s="567"/>
      <c r="T61" s="567"/>
      <c r="U61" s="567"/>
      <c r="V61" s="567"/>
    </row>
    <row r="62" ht="15.75" customHeight="1">
      <c r="A62" s="568"/>
      <c r="B62" s="568">
        <v>1984.0</v>
      </c>
      <c r="C62" s="568">
        <v>1988.0</v>
      </c>
      <c r="D62" s="568">
        <v>1992.0</v>
      </c>
      <c r="E62" s="568">
        <v>1996.0</v>
      </c>
      <c r="F62" s="568">
        <v>2000.0</v>
      </c>
      <c r="G62" s="568">
        <v>2004.0</v>
      </c>
      <c r="H62" s="568">
        <v>2008.0</v>
      </c>
      <c r="I62" s="568">
        <v>2010.0</v>
      </c>
      <c r="J62" s="568">
        <v>2011.0</v>
      </c>
      <c r="K62" s="568">
        <v>2012.0</v>
      </c>
      <c r="L62" s="568">
        <v>2013.0</v>
      </c>
      <c r="M62" s="568">
        <v>2014.0</v>
      </c>
      <c r="N62" s="95">
        <v>2015.0</v>
      </c>
      <c r="O62" s="360"/>
      <c r="P62" s="569"/>
      <c r="Q62" s="569"/>
      <c r="R62" s="569"/>
      <c r="S62" s="569"/>
      <c r="T62" s="569"/>
      <c r="U62" s="569"/>
      <c r="V62" s="569"/>
    </row>
    <row r="63" ht="15.75" customHeight="1">
      <c r="A63" s="586" t="s">
        <v>802</v>
      </c>
      <c r="B63" s="571">
        <f t="shared" ref="B63:N63" si="33">B23</f>
        <v>3752.450543</v>
      </c>
      <c r="C63" s="571">
        <f t="shared" si="33"/>
        <v>4101.496466</v>
      </c>
      <c r="D63" s="571">
        <f t="shared" si="33"/>
        <v>4314.33594</v>
      </c>
      <c r="E63" s="571">
        <f t="shared" si="33"/>
        <v>4697.714778</v>
      </c>
      <c r="F63" s="571">
        <f t="shared" si="33"/>
        <v>5718.986496</v>
      </c>
      <c r="G63" s="571">
        <f t="shared" si="33"/>
        <v>6159.273716</v>
      </c>
      <c r="H63" s="571">
        <f t="shared" si="33"/>
        <v>6720.135054</v>
      </c>
      <c r="I63" s="571">
        <f t="shared" si="33"/>
        <v>7436.359731</v>
      </c>
      <c r="J63" s="571">
        <f t="shared" si="33"/>
        <v>7696.979653</v>
      </c>
      <c r="K63" s="571">
        <f t="shared" si="33"/>
        <v>7706.143521</v>
      </c>
      <c r="L63" s="571">
        <f t="shared" si="33"/>
        <v>7650.851038</v>
      </c>
      <c r="M63" s="572">
        <f t="shared" si="33"/>
        <v>7620.2</v>
      </c>
      <c r="N63" s="573">
        <f t="shared" si="33"/>
        <v>7470.6684</v>
      </c>
      <c r="O63" s="1"/>
      <c r="P63" s="548"/>
      <c r="Q63" s="548"/>
      <c r="R63" s="548"/>
      <c r="S63" s="548"/>
      <c r="T63" s="548"/>
      <c r="U63" s="548"/>
      <c r="V63" s="548"/>
    </row>
    <row r="64" ht="15.75" customHeight="1">
      <c r="A64" s="1" t="s">
        <v>804</v>
      </c>
      <c r="B64" s="41">
        <f t="shared" ref="B64:N64" si="34">B24</f>
        <v>1686.42873</v>
      </c>
      <c r="C64" s="41">
        <f t="shared" si="34"/>
        <v>1772.703054</v>
      </c>
      <c r="D64" s="41">
        <f t="shared" si="34"/>
        <v>1552.848316</v>
      </c>
      <c r="E64" s="41">
        <f t="shared" si="34"/>
        <v>1551.303429</v>
      </c>
      <c r="F64" s="41">
        <f t="shared" si="34"/>
        <v>1763.367706</v>
      </c>
      <c r="G64" s="41">
        <f t="shared" si="34"/>
        <v>1855.326396</v>
      </c>
      <c r="H64" s="41">
        <f t="shared" si="34"/>
        <v>2093.608264</v>
      </c>
      <c r="I64" s="41">
        <f t="shared" si="34"/>
        <v>2150.186857</v>
      </c>
      <c r="J64" s="41">
        <f t="shared" si="34"/>
        <v>2116.967101</v>
      </c>
      <c r="K64" s="41">
        <f t="shared" si="34"/>
        <v>2067.37953</v>
      </c>
      <c r="L64" s="41">
        <f t="shared" si="34"/>
        <v>2039.558173</v>
      </c>
      <c r="M64" s="103">
        <f t="shared" si="34"/>
        <v>1902.7</v>
      </c>
      <c r="N64" s="619">
        <f t="shared" si="34"/>
        <v>1845.84556</v>
      </c>
      <c r="O64" s="1"/>
      <c r="P64" s="548"/>
      <c r="Q64" s="548"/>
      <c r="R64" s="548"/>
      <c r="S64" s="548"/>
      <c r="T64" s="548"/>
      <c r="U64" s="548"/>
      <c r="V64" s="548"/>
    </row>
    <row r="65" ht="15.75" customHeight="1">
      <c r="A65" s="25" t="s">
        <v>830</v>
      </c>
      <c r="B65" s="1">
        <f t="shared" ref="B65:N65" si="35">B25</f>
        <v>4554.543</v>
      </c>
      <c r="C65" s="1">
        <f t="shared" si="35"/>
        <v>5187.195</v>
      </c>
      <c r="D65" s="1">
        <f t="shared" si="35"/>
        <v>4173.282</v>
      </c>
      <c r="E65" s="1">
        <f t="shared" si="35"/>
        <v>4672.065</v>
      </c>
      <c r="F65" s="1">
        <f t="shared" si="35"/>
        <v>5299.547833</v>
      </c>
      <c r="G65" s="1">
        <f t="shared" si="35"/>
        <v>5059.779953</v>
      </c>
      <c r="H65" s="1">
        <f t="shared" si="35"/>
        <v>4984.218056</v>
      </c>
      <c r="I65" s="1">
        <f t="shared" si="35"/>
        <v>4703.585083</v>
      </c>
      <c r="J65" s="1">
        <f t="shared" si="35"/>
        <v>4456.309535</v>
      </c>
      <c r="K65" s="1">
        <f t="shared" si="35"/>
        <v>4450.656464</v>
      </c>
      <c r="L65" s="2">
        <f t="shared" si="35"/>
        <v>3818.491901</v>
      </c>
      <c r="M65" s="86">
        <f t="shared" si="35"/>
        <v>3499.351</v>
      </c>
      <c r="N65" s="620">
        <f t="shared" si="35"/>
        <v>3131.332733</v>
      </c>
      <c r="O65" s="1"/>
      <c r="P65" s="548"/>
      <c r="Q65" s="548"/>
      <c r="R65" s="548"/>
      <c r="S65" s="548"/>
      <c r="T65" s="548"/>
      <c r="U65" s="548"/>
      <c r="V65" s="548"/>
    </row>
    <row r="66" ht="15.75" customHeight="1">
      <c r="A66" s="1" t="s">
        <v>831</v>
      </c>
      <c r="B66" s="1">
        <f t="shared" ref="B66:N66" si="36">B26</f>
        <v>1603.4487</v>
      </c>
      <c r="C66" s="1">
        <f t="shared" si="36"/>
        <v>1374.385</v>
      </c>
      <c r="D66" s="1">
        <f t="shared" si="36"/>
        <v>1486.67562</v>
      </c>
      <c r="E66" s="1">
        <f t="shared" si="36"/>
        <v>1427.3088</v>
      </c>
      <c r="F66" s="1">
        <f t="shared" si="36"/>
        <v>1722.37</v>
      </c>
      <c r="G66" s="1">
        <f t="shared" si="36"/>
        <v>2164.8012</v>
      </c>
      <c r="H66" s="1">
        <f t="shared" si="36"/>
        <v>2545.2472</v>
      </c>
      <c r="I66" s="1">
        <f t="shared" si="36"/>
        <v>2303.76585</v>
      </c>
      <c r="J66" s="1">
        <f t="shared" si="36"/>
        <v>2182.1688</v>
      </c>
      <c r="K66" s="1">
        <f t="shared" si="36"/>
        <v>1969.089</v>
      </c>
      <c r="L66" s="2">
        <f t="shared" si="36"/>
        <v>1958.1476</v>
      </c>
      <c r="M66" s="86">
        <f t="shared" si="36"/>
        <v>1925</v>
      </c>
      <c r="N66" s="620">
        <f t="shared" si="36"/>
        <v>1904.6946</v>
      </c>
      <c r="O66" s="1"/>
      <c r="P66" s="548"/>
      <c r="Q66" s="548"/>
      <c r="R66" s="548"/>
      <c r="S66" s="548"/>
      <c r="T66" s="548"/>
      <c r="U66" s="548"/>
      <c r="V66" s="548"/>
    </row>
    <row r="67" ht="15.75" customHeight="1">
      <c r="A67" s="1" t="s">
        <v>814</v>
      </c>
      <c r="B67" s="1"/>
      <c r="C67" s="1"/>
      <c r="D67" s="1"/>
      <c r="E67" s="1"/>
      <c r="F67" s="39">
        <f t="shared" ref="F67:I67" si="37">F27</f>
        <v>187.34086</v>
      </c>
      <c r="G67" s="39">
        <f t="shared" si="37"/>
        <v>426.608</v>
      </c>
      <c r="H67" s="39">
        <f t="shared" si="37"/>
        <v>1710.367</v>
      </c>
      <c r="I67" s="39">
        <f t="shared" si="37"/>
        <v>2459.7247</v>
      </c>
      <c r="J67" s="39">
        <v>2674.0</v>
      </c>
      <c r="K67" s="39">
        <v>3085.0</v>
      </c>
      <c r="L67" s="1">
        <v>3525.0</v>
      </c>
      <c r="M67" s="25">
        <v>3793.0</v>
      </c>
      <c r="N67" s="25">
        <v>4604.0</v>
      </c>
      <c r="O67" s="1"/>
      <c r="P67" s="548"/>
      <c r="Q67" s="548"/>
      <c r="R67" s="548"/>
      <c r="S67" s="548"/>
      <c r="T67" s="548"/>
      <c r="U67" s="548"/>
      <c r="V67" s="548"/>
    </row>
    <row r="68" ht="15.75" customHeight="1">
      <c r="A68" s="1" t="s">
        <v>833</v>
      </c>
      <c r="B68" s="1"/>
      <c r="C68" s="1"/>
      <c r="D68" s="1"/>
      <c r="E68" s="1"/>
      <c r="F68" s="39">
        <f t="shared" ref="F68:N68" si="38">F28</f>
        <v>2557.85194</v>
      </c>
      <c r="G68" s="39">
        <f t="shared" si="38"/>
        <v>2206.7588</v>
      </c>
      <c r="H68" s="39">
        <f t="shared" si="38"/>
        <v>1903.1952</v>
      </c>
      <c r="I68" s="39">
        <f t="shared" si="38"/>
        <v>1918.23989</v>
      </c>
      <c r="J68" s="39">
        <f t="shared" si="38"/>
        <v>1849.61798</v>
      </c>
      <c r="K68" s="39">
        <f t="shared" si="38"/>
        <v>1889.178</v>
      </c>
      <c r="L68" s="39">
        <f t="shared" si="38"/>
        <v>1910.1888</v>
      </c>
      <c r="M68" s="108">
        <f t="shared" si="38"/>
        <v>1929.78</v>
      </c>
      <c r="N68" s="624">
        <f t="shared" si="38"/>
        <v>1950.41122</v>
      </c>
      <c r="O68" s="1"/>
      <c r="P68" s="548"/>
      <c r="Q68" s="548"/>
      <c r="R68" s="548"/>
      <c r="S68" s="548"/>
      <c r="T68" s="548"/>
      <c r="U68" s="548"/>
      <c r="V68" s="548"/>
    </row>
    <row r="69" ht="16.5" customHeight="1">
      <c r="A69" s="586" t="s">
        <v>538</v>
      </c>
      <c r="B69" s="586">
        <v>11383.528</v>
      </c>
      <c r="C69" s="586">
        <v>12136.9391</v>
      </c>
      <c r="D69" s="586">
        <v>11337.25741</v>
      </c>
      <c r="E69" s="586">
        <v>12124.371099999998</v>
      </c>
      <c r="F69" s="586">
        <v>16757.621600000002</v>
      </c>
      <c r="G69" s="586">
        <v>18061.56522</v>
      </c>
      <c r="H69" s="586">
        <v>20385.818620000005</v>
      </c>
      <c r="I69" s="586">
        <v>20682.765440000003</v>
      </c>
      <c r="J69" s="586">
        <v>20746.360760000003</v>
      </c>
      <c r="K69" s="586">
        <v>20999.21098</v>
      </c>
      <c r="L69" s="586">
        <f t="shared" ref="L69:N69" si="39">SUM(L63:L68)</f>
        <v>20902.23751</v>
      </c>
      <c r="M69" s="625">
        <f t="shared" si="39"/>
        <v>20670.031</v>
      </c>
      <c r="N69" s="626">
        <f t="shared" si="39"/>
        <v>20906.95251</v>
      </c>
      <c r="O69" s="1"/>
      <c r="P69" s="548"/>
      <c r="Q69" s="548"/>
      <c r="R69" s="548"/>
      <c r="S69" s="548"/>
      <c r="T69" s="548"/>
      <c r="U69" s="548"/>
      <c r="V69" s="548"/>
    </row>
    <row r="70" ht="15.75" customHeight="1">
      <c r="A70" s="590"/>
      <c r="B70" s="590"/>
      <c r="C70" s="590"/>
      <c r="D70" s="590"/>
      <c r="E70" s="590"/>
      <c r="F70" s="590"/>
      <c r="G70" s="590"/>
      <c r="H70" s="590"/>
      <c r="I70" s="590"/>
      <c r="J70" s="590"/>
      <c r="K70" s="590"/>
      <c r="L70" s="590"/>
      <c r="M70" s="590"/>
      <c r="N70" s="590"/>
      <c r="O70" s="1"/>
      <c r="P70" s="548"/>
      <c r="Q70" s="548"/>
      <c r="R70" s="548"/>
      <c r="S70" s="548"/>
      <c r="T70" s="548"/>
      <c r="U70" s="548"/>
      <c r="V70" s="548"/>
    </row>
    <row r="71" ht="15.75" customHeight="1">
      <c r="A71" s="1"/>
      <c r="B71" s="1"/>
      <c r="C71" s="1"/>
      <c r="D71" s="1"/>
      <c r="E71" s="1"/>
      <c r="F71" s="1"/>
      <c r="G71" s="1"/>
      <c r="H71" s="1"/>
      <c r="I71" s="1"/>
      <c r="J71" s="1"/>
      <c r="K71" s="1"/>
      <c r="L71" s="1"/>
      <c r="M71" s="1"/>
      <c r="N71" s="1"/>
      <c r="O71" s="1"/>
      <c r="P71" s="548"/>
      <c r="Q71" s="548"/>
      <c r="R71" s="548"/>
      <c r="S71" s="548"/>
      <c r="T71" s="548"/>
      <c r="U71" s="548"/>
      <c r="V71" s="548"/>
    </row>
    <row r="72" ht="15.75" customHeight="1">
      <c r="A72" s="3" t="s">
        <v>862</v>
      </c>
      <c r="B72" s="1"/>
      <c r="C72" s="1"/>
      <c r="D72" s="1"/>
      <c r="E72" s="1"/>
      <c r="F72" s="1"/>
      <c r="G72" s="1"/>
      <c r="H72" s="1"/>
      <c r="I72" s="1"/>
      <c r="J72" s="1"/>
      <c r="K72" s="1"/>
      <c r="L72" s="1"/>
      <c r="M72" s="1"/>
      <c r="N72" s="1"/>
      <c r="O72" s="1"/>
      <c r="P72" s="548"/>
      <c r="Q72" s="548"/>
      <c r="R72" s="548"/>
      <c r="S72" s="548"/>
      <c r="T72" s="548"/>
      <c r="U72" s="548"/>
      <c r="V72" s="548"/>
    </row>
    <row r="73" ht="15.75" customHeight="1">
      <c r="A73" s="628"/>
      <c r="B73" s="629">
        <v>2004.0</v>
      </c>
      <c r="C73" s="629">
        <v>2008.0</v>
      </c>
      <c r="D73" s="629">
        <v>2010.0</v>
      </c>
      <c r="E73" s="629">
        <v>2011.0</v>
      </c>
      <c r="F73" s="629">
        <v>2012.0</v>
      </c>
      <c r="G73" s="629">
        <v>2013.0</v>
      </c>
      <c r="H73" s="629">
        <v>2014.0</v>
      </c>
      <c r="I73" s="95">
        <v>2015.0</v>
      </c>
      <c r="J73" s="630"/>
      <c r="K73" s="630"/>
      <c r="L73" s="630"/>
      <c r="M73" s="631"/>
      <c r="N73" s="631"/>
      <c r="O73" s="631"/>
      <c r="P73" s="632"/>
      <c r="Q73" s="632"/>
      <c r="R73" s="632"/>
      <c r="S73" s="632"/>
      <c r="T73" s="632"/>
      <c r="U73" s="632"/>
      <c r="V73" s="632"/>
    </row>
    <row r="74" ht="15.75" customHeight="1">
      <c r="A74" s="633" t="s">
        <v>864</v>
      </c>
      <c r="B74" s="634"/>
      <c r="C74" s="634"/>
      <c r="D74" s="634">
        <v>13000.0</v>
      </c>
      <c r="E74" s="634">
        <v>50644.0</v>
      </c>
      <c r="F74" s="634">
        <v>248298.0</v>
      </c>
      <c r="G74" s="634">
        <v>479430.0</v>
      </c>
      <c r="H74" s="636">
        <v>700533.0</v>
      </c>
      <c r="I74" s="46">
        <v>1182791.0</v>
      </c>
      <c r="J74" s="1"/>
      <c r="K74" s="1"/>
      <c r="L74" s="1"/>
      <c r="M74" s="1"/>
      <c r="N74" s="1"/>
      <c r="O74" s="1"/>
      <c r="P74" s="548"/>
      <c r="Q74" s="548"/>
      <c r="R74" s="548"/>
      <c r="S74" s="548"/>
      <c r="T74" s="548"/>
      <c r="U74" s="548"/>
      <c r="V74" s="548"/>
    </row>
    <row r="75" ht="15.75" customHeight="1">
      <c r="A75" s="633" t="s">
        <v>866</v>
      </c>
      <c r="B75" s="634"/>
      <c r="C75" s="634"/>
      <c r="D75" s="634">
        <v>46575.0</v>
      </c>
      <c r="E75" s="634">
        <v>77060.0</v>
      </c>
      <c r="F75" s="634">
        <v>123020.0</v>
      </c>
      <c r="G75" s="634">
        <v>178083.0</v>
      </c>
      <c r="H75" s="637">
        <v>218537.0</v>
      </c>
      <c r="I75" s="46" t="s">
        <v>3</v>
      </c>
      <c r="J75" s="1"/>
      <c r="K75" s="1"/>
      <c r="L75" s="1"/>
      <c r="M75" s="1"/>
      <c r="N75" s="25"/>
      <c r="O75" s="1"/>
      <c r="P75" s="548"/>
      <c r="Q75" s="548"/>
      <c r="R75" s="548"/>
      <c r="S75" s="548"/>
      <c r="T75" s="548"/>
      <c r="U75" s="548"/>
      <c r="V75" s="548"/>
    </row>
    <row r="76" ht="15.75" customHeight="1">
      <c r="A76" s="633" t="s">
        <v>867</v>
      </c>
      <c r="B76" s="634"/>
      <c r="C76" s="634">
        <v>78000.0</v>
      </c>
      <c r="D76" s="634">
        <v>314000.0</v>
      </c>
      <c r="E76" s="634">
        <v>509000.0</v>
      </c>
      <c r="F76" s="634">
        <v>678000.0</v>
      </c>
      <c r="G76" s="634">
        <v>815000.0</v>
      </c>
      <c r="H76" s="638">
        <v>916000.0</v>
      </c>
      <c r="I76" s="46">
        <v>1005000.0</v>
      </c>
      <c r="J76" s="1"/>
      <c r="K76" s="1"/>
      <c r="L76" s="1"/>
      <c r="M76" s="1"/>
      <c r="N76" s="106"/>
      <c r="O76" s="1"/>
      <c r="P76" s="548"/>
      <c r="Q76" s="548"/>
      <c r="R76" s="548"/>
      <c r="S76" s="548"/>
      <c r="T76" s="548"/>
      <c r="U76" s="548"/>
      <c r="V76" s="548"/>
    </row>
    <row r="77" ht="15.75" customHeight="1">
      <c r="A77" s="633" t="s">
        <v>25</v>
      </c>
      <c r="B77" s="634">
        <v>32578.0</v>
      </c>
      <c r="C77" s="634">
        <v>82278.0</v>
      </c>
      <c r="D77" s="634">
        <v>89967.0</v>
      </c>
      <c r="E77" s="634">
        <v>95476.0</v>
      </c>
      <c r="F77" s="634">
        <v>97232.0</v>
      </c>
      <c r="G77" s="634">
        <v>104861.0</v>
      </c>
      <c r="H77" s="639">
        <v>108096.0</v>
      </c>
      <c r="I77" s="46">
        <v>106304.0</v>
      </c>
      <c r="J77" s="1"/>
      <c r="K77" s="1"/>
      <c r="L77" s="1"/>
      <c r="M77" s="1"/>
      <c r="N77" s="1"/>
      <c r="O77" s="1"/>
      <c r="P77" s="548"/>
      <c r="Q77" s="548"/>
      <c r="R77" s="548"/>
      <c r="S77" s="548"/>
      <c r="T77" s="548"/>
      <c r="U77" s="548"/>
      <c r="V77" s="548"/>
    </row>
    <row r="78" ht="15.75" customHeight="1">
      <c r="A78" s="633" t="s">
        <v>21</v>
      </c>
      <c r="B78" s="634">
        <v>25000.0</v>
      </c>
      <c r="C78" s="634">
        <v>70463.0</v>
      </c>
      <c r="D78" s="634">
        <v>85537.0</v>
      </c>
      <c r="E78" s="634">
        <v>93960.0</v>
      </c>
      <c r="F78" s="634">
        <v>97262.0</v>
      </c>
      <c r="G78" s="634">
        <v>101147.0</v>
      </c>
      <c r="H78" s="639">
        <v>103716.0</v>
      </c>
      <c r="I78" s="46">
        <v>107321.0</v>
      </c>
      <c r="J78" s="1"/>
      <c r="K78" s="1"/>
      <c r="L78" s="1"/>
      <c r="M78" s="1"/>
      <c r="N78" s="1"/>
      <c r="O78" s="1"/>
      <c r="P78" s="548"/>
      <c r="Q78" s="548"/>
      <c r="R78" s="548"/>
      <c r="S78" s="548"/>
      <c r="T78" s="548"/>
      <c r="U78" s="548"/>
      <c r="V78" s="548"/>
    </row>
    <row r="79" ht="15.75" customHeight="1">
      <c r="A79" s="640" t="s">
        <v>173</v>
      </c>
      <c r="B79" s="634">
        <f>SUM(B77:B78)</f>
        <v>57578</v>
      </c>
      <c r="C79" s="634">
        <f>SUM(C76:C78)</f>
        <v>230741</v>
      </c>
      <c r="D79" s="634">
        <v>549079.0</v>
      </c>
      <c r="E79" s="634">
        <v>826140.0</v>
      </c>
      <c r="F79" s="634">
        <v>1243812.0</v>
      </c>
      <c r="G79" s="634">
        <v>1678521.0</v>
      </c>
      <c r="H79" s="641">
        <f>SUM(H74:H78)</f>
        <v>2046882</v>
      </c>
      <c r="I79" s="642">
        <v>2401416.0</v>
      </c>
      <c r="J79" s="1"/>
      <c r="K79" s="1"/>
      <c r="L79" s="1"/>
      <c r="M79" s="1"/>
      <c r="N79" s="1"/>
      <c r="O79" s="1"/>
      <c r="P79" s="548"/>
      <c r="Q79" s="548"/>
      <c r="R79" s="548"/>
      <c r="S79" s="548"/>
      <c r="T79" s="548"/>
      <c r="U79" s="548"/>
      <c r="V79" s="548"/>
    </row>
    <row r="80" ht="13.5" customHeight="1">
      <c r="A80" s="1"/>
      <c r="B80" s="1"/>
      <c r="C80" s="1"/>
      <c r="D80" s="1"/>
      <c r="E80" s="1"/>
      <c r="F80" s="1"/>
      <c r="G80" s="1"/>
      <c r="H80" s="1"/>
      <c r="I80" s="1"/>
      <c r="J80" s="1"/>
      <c r="K80" s="1"/>
      <c r="L80" s="1"/>
      <c r="M80" s="1"/>
      <c r="N80" s="1"/>
      <c r="O80" s="1"/>
      <c r="P80" s="548"/>
      <c r="Q80" s="548"/>
      <c r="R80" s="548"/>
      <c r="S80" s="548"/>
      <c r="T80" s="548"/>
      <c r="U80" s="548"/>
      <c r="V80" s="548"/>
    </row>
    <row r="81" ht="15.75" customHeight="1">
      <c r="A81" s="3" t="s">
        <v>869</v>
      </c>
      <c r="B81" s="72"/>
      <c r="C81" s="72"/>
      <c r="D81" s="72"/>
      <c r="E81" s="72"/>
      <c r="F81" s="72"/>
      <c r="G81" s="72"/>
      <c r="H81" s="5"/>
      <c r="I81" s="5"/>
      <c r="J81" s="5"/>
      <c r="K81" s="5"/>
      <c r="L81" s="5"/>
      <c r="M81" s="5"/>
      <c r="N81" s="5"/>
      <c r="O81" s="5"/>
      <c r="P81" s="643"/>
      <c r="Q81" s="643"/>
      <c r="R81" s="643"/>
      <c r="S81" s="643"/>
      <c r="T81" s="643"/>
      <c r="U81" s="643"/>
      <c r="V81" s="643"/>
    </row>
    <row r="82" ht="15.75" customHeight="1">
      <c r="A82" s="644"/>
      <c r="B82" s="645">
        <v>2004.0</v>
      </c>
      <c r="C82" s="646">
        <v>2008.0</v>
      </c>
      <c r="D82" s="645">
        <v>2010.0</v>
      </c>
      <c r="E82" s="645">
        <v>2011.0</v>
      </c>
      <c r="F82" s="645">
        <v>2012.0</v>
      </c>
      <c r="G82" s="645">
        <v>2013.0</v>
      </c>
      <c r="H82" s="645">
        <v>2014.0</v>
      </c>
      <c r="I82" s="95">
        <v>2015.0</v>
      </c>
      <c r="J82" s="95"/>
      <c r="K82" s="147"/>
      <c r="L82" s="147"/>
      <c r="M82" s="147"/>
      <c r="N82" s="630"/>
      <c r="O82" s="630"/>
      <c r="P82" s="647"/>
      <c r="S82" s="647"/>
      <c r="T82" s="647"/>
      <c r="U82" s="647"/>
      <c r="V82" s="647"/>
    </row>
    <row r="83" ht="15.75" customHeight="1">
      <c r="A83" s="648" t="s">
        <v>870</v>
      </c>
      <c r="B83" s="649"/>
      <c r="C83" s="1"/>
      <c r="D83" s="1">
        <v>8.9154</v>
      </c>
      <c r="E83" s="298">
        <v>32.513448</v>
      </c>
      <c r="F83" s="1">
        <v>178.77456</v>
      </c>
      <c r="G83" s="298">
        <v>288.7511004</v>
      </c>
      <c r="H83" s="25">
        <v>593.1</v>
      </c>
      <c r="I83" s="25">
        <v>802.4</v>
      </c>
      <c r="J83" s="25"/>
      <c r="K83" s="147"/>
      <c r="L83" s="147"/>
      <c r="M83" s="147"/>
      <c r="N83" s="1"/>
      <c r="O83" s="1"/>
      <c r="P83" s="548"/>
      <c r="Q83" s="651"/>
      <c r="R83" s="651"/>
      <c r="S83" s="548"/>
      <c r="T83" s="548"/>
      <c r="U83" s="548"/>
      <c r="V83" s="548"/>
    </row>
    <row r="84" ht="15.75" customHeight="1">
      <c r="A84" s="648" t="s">
        <v>871</v>
      </c>
      <c r="B84" s="649"/>
      <c r="C84" s="1"/>
      <c r="D84" s="649">
        <v>14.877918</v>
      </c>
      <c r="E84" s="298">
        <v>45.588696</v>
      </c>
      <c r="F84" s="1">
        <v>81.29653680000001</v>
      </c>
      <c r="G84" s="298">
        <v>107.25582924</v>
      </c>
      <c r="H84" s="25">
        <v>122.7</v>
      </c>
      <c r="I84" s="46" t="s">
        <v>3</v>
      </c>
      <c r="J84" s="46"/>
      <c r="K84" s="147"/>
      <c r="L84" s="147"/>
      <c r="M84" s="147"/>
      <c r="N84" s="1"/>
      <c r="O84" s="1"/>
      <c r="P84" s="548"/>
      <c r="Q84" s="651"/>
      <c r="R84" s="651"/>
      <c r="S84" s="548"/>
      <c r="T84" s="548"/>
      <c r="U84" s="548"/>
      <c r="V84" s="548"/>
    </row>
    <row r="85" ht="15.75" customHeight="1">
      <c r="A85" s="648" t="s">
        <v>867</v>
      </c>
      <c r="B85" s="649"/>
      <c r="C85" s="1">
        <v>109.7316</v>
      </c>
      <c r="D85" s="649">
        <v>215.3412</v>
      </c>
      <c r="E85" s="298">
        <v>362.87628</v>
      </c>
      <c r="F85" s="1">
        <v>493.52976</v>
      </c>
      <c r="G85" s="298">
        <v>561.1764</v>
      </c>
      <c r="H85" s="25">
        <v>697.7</v>
      </c>
      <c r="I85" s="25">
        <v>748.3</v>
      </c>
      <c r="J85" s="25"/>
      <c r="K85" s="147"/>
      <c r="L85" s="147"/>
      <c r="M85" s="147"/>
      <c r="N85" s="1"/>
      <c r="O85" s="1"/>
      <c r="P85" s="548"/>
      <c r="Q85" s="651"/>
      <c r="R85" s="582"/>
      <c r="S85" s="548"/>
      <c r="T85" s="548"/>
      <c r="U85" s="548"/>
      <c r="V85" s="548"/>
    </row>
    <row r="86" ht="15.75" customHeight="1">
      <c r="A86" s="648" t="s">
        <v>872</v>
      </c>
      <c r="B86" s="652">
        <v>8.4</v>
      </c>
      <c r="C86" s="649">
        <v>51.6931504</v>
      </c>
      <c r="D86" s="652">
        <v>56.1931504</v>
      </c>
      <c r="E86" s="298">
        <v>70.6</v>
      </c>
      <c r="F86" s="1">
        <v>78.5</v>
      </c>
      <c r="G86" s="298">
        <v>82.0</v>
      </c>
      <c r="H86" s="25">
        <v>85.2</v>
      </c>
      <c r="I86" s="25">
        <v>88.8</v>
      </c>
      <c r="J86" s="25"/>
      <c r="K86" s="147"/>
      <c r="L86" s="147"/>
      <c r="M86" s="147"/>
      <c r="N86" s="1"/>
      <c r="O86" s="1"/>
      <c r="P86" s="548"/>
      <c r="Q86" s="653"/>
      <c r="R86" s="651"/>
      <c r="S86" s="548"/>
      <c r="T86" s="548"/>
      <c r="U86" s="548"/>
      <c r="V86" s="548"/>
    </row>
    <row r="87" ht="15.75" customHeight="1">
      <c r="A87" s="648" t="s">
        <v>873</v>
      </c>
      <c r="B87" s="649">
        <v>8.286</v>
      </c>
      <c r="C87" s="1">
        <v>48.02484024</v>
      </c>
      <c r="D87" s="649">
        <v>56.89579092</v>
      </c>
      <c r="E87" s="298">
        <v>63.307429199999994</v>
      </c>
      <c r="F87" s="1">
        <v>70.80187289999999</v>
      </c>
      <c r="G87" s="298">
        <v>70.45900019999999</v>
      </c>
      <c r="H87" s="25">
        <v>79.9</v>
      </c>
      <c r="I87" s="25">
        <v>88.36</v>
      </c>
      <c r="J87" s="25"/>
      <c r="K87" s="147"/>
      <c r="L87" s="147"/>
      <c r="M87" s="147"/>
      <c r="N87" s="1"/>
      <c r="O87" s="1"/>
      <c r="P87" s="548"/>
      <c r="Q87" s="651"/>
      <c r="R87" s="651"/>
      <c r="S87" s="548"/>
      <c r="T87" s="548"/>
      <c r="U87" s="548"/>
      <c r="V87" s="548"/>
    </row>
    <row r="88" ht="15.75" customHeight="1">
      <c r="A88" s="654" t="s">
        <v>172</v>
      </c>
      <c r="B88" s="1">
        <v>16.686</v>
      </c>
      <c r="C88" s="1">
        <v>211.14274104</v>
      </c>
      <c r="D88" s="649">
        <v>355.03030892</v>
      </c>
      <c r="E88" s="1">
        <v>574.8858532</v>
      </c>
      <c r="F88" s="1">
        <v>902.9027297</v>
      </c>
      <c r="G88" s="298">
        <v>1109.64232984</v>
      </c>
      <c r="H88" s="1">
        <v>1578.6000000000001</v>
      </c>
      <c r="I88" s="1">
        <v>1727.8599999999997</v>
      </c>
      <c r="J88" s="1"/>
      <c r="K88" s="147"/>
      <c r="L88" s="147"/>
      <c r="M88" s="147"/>
      <c r="N88" s="1"/>
      <c r="O88" s="1"/>
      <c r="P88" s="548"/>
      <c r="Q88" s="582"/>
      <c r="R88" s="582"/>
      <c r="S88" s="548"/>
      <c r="T88" s="548"/>
      <c r="U88" s="548"/>
      <c r="V88" s="548"/>
    </row>
    <row r="89" ht="15.75" customHeight="1">
      <c r="A89" s="1"/>
      <c r="O89" s="1"/>
      <c r="P89" s="548"/>
      <c r="Q89" s="548"/>
      <c r="R89" s="548"/>
      <c r="S89" s="548"/>
      <c r="T89" s="548"/>
      <c r="U89" s="548"/>
      <c r="V89" s="548"/>
    </row>
    <row r="90" ht="15.75" customHeight="1">
      <c r="A90" s="1"/>
      <c r="O90" s="1"/>
      <c r="P90" s="548"/>
      <c r="Q90" s="548"/>
      <c r="R90" s="548"/>
      <c r="S90" s="548"/>
      <c r="T90" s="548"/>
      <c r="U90" s="548"/>
      <c r="V90" s="548"/>
    </row>
    <row r="91" ht="15.75" customHeight="1">
      <c r="A91" s="3" t="s">
        <v>874</v>
      </c>
      <c r="B91" s="5"/>
      <c r="C91" s="5"/>
      <c r="D91" s="5"/>
      <c r="E91" s="5"/>
      <c r="F91" s="5"/>
      <c r="G91" s="5"/>
      <c r="H91" s="5"/>
      <c r="I91" s="5"/>
      <c r="J91" s="5"/>
      <c r="K91" s="5"/>
      <c r="L91" s="5"/>
      <c r="M91" s="5"/>
      <c r="N91" s="5"/>
      <c r="O91" s="5"/>
      <c r="P91" s="643"/>
      <c r="Q91" s="643"/>
      <c r="R91" s="643"/>
      <c r="S91" s="643"/>
      <c r="T91" s="643"/>
      <c r="U91" s="643"/>
      <c r="V91" s="643"/>
    </row>
    <row r="92" ht="15.75" customHeight="1">
      <c r="A92" s="630"/>
      <c r="B92" s="630">
        <v>1984.0</v>
      </c>
      <c r="C92" s="630">
        <v>1988.0</v>
      </c>
      <c r="D92" s="630">
        <v>1992.0</v>
      </c>
      <c r="E92" s="630">
        <v>1996.0</v>
      </c>
      <c r="F92" s="630">
        <v>2000.0</v>
      </c>
      <c r="G92" s="630">
        <v>2004.0</v>
      </c>
      <c r="H92" s="630">
        <v>2008.0</v>
      </c>
      <c r="I92" s="630">
        <v>2010.0</v>
      </c>
      <c r="J92" s="630">
        <v>2011.0</v>
      </c>
      <c r="K92" s="630">
        <v>2012.0</v>
      </c>
      <c r="L92" s="7">
        <v>2013.0</v>
      </c>
      <c r="M92" s="7">
        <v>2014.0</v>
      </c>
      <c r="N92" s="95">
        <v>2015.0</v>
      </c>
      <c r="O92" s="7"/>
      <c r="P92" s="546"/>
      <c r="Q92" s="546"/>
      <c r="R92" s="546"/>
      <c r="S92" s="546"/>
      <c r="T92" s="546"/>
      <c r="U92" s="546"/>
      <c r="V92" s="546"/>
    </row>
    <row r="93" ht="15.75" customHeight="1">
      <c r="A93" s="1" t="s">
        <v>809</v>
      </c>
      <c r="B93" s="1">
        <v>716.3</v>
      </c>
      <c r="C93" s="1">
        <v>1242.9</v>
      </c>
      <c r="D93" s="1">
        <v>1651.4</v>
      </c>
      <c r="E93" s="1">
        <v>2677.4</v>
      </c>
      <c r="F93" s="39">
        <v>4218.5</v>
      </c>
      <c r="G93" s="1">
        <v>5039.4</v>
      </c>
      <c r="H93" s="39">
        <v>6953.5</v>
      </c>
      <c r="I93" s="122">
        <v>7995.3</v>
      </c>
      <c r="J93" s="122">
        <v>8459.1</v>
      </c>
      <c r="K93" s="122">
        <v>8560.8</v>
      </c>
      <c r="L93" s="122">
        <v>8793.9</v>
      </c>
      <c r="M93" s="98">
        <v>8930.0</v>
      </c>
      <c r="N93" s="98">
        <v>8918.2</v>
      </c>
      <c r="O93" s="1"/>
      <c r="P93" s="548"/>
      <c r="Q93" s="548"/>
      <c r="R93" s="548"/>
      <c r="S93" s="548"/>
      <c r="T93" s="548"/>
      <c r="U93" s="548"/>
      <c r="V93" s="548"/>
    </row>
    <row r="94" ht="15.75" customHeight="1">
      <c r="A94" s="1" t="s">
        <v>802</v>
      </c>
      <c r="B94" s="1">
        <v>1837.815</v>
      </c>
      <c r="C94" s="1">
        <v>2349.583</v>
      </c>
      <c r="D94" s="1">
        <v>2920.3240000000005</v>
      </c>
      <c r="E94" s="1">
        <v>3366.704</v>
      </c>
      <c r="F94" s="1">
        <v>4353.93</v>
      </c>
      <c r="G94" s="1">
        <v>5297.493</v>
      </c>
      <c r="H94" s="1">
        <v>6321.858</v>
      </c>
      <c r="I94" s="1">
        <v>6889.984</v>
      </c>
      <c r="J94" s="1">
        <v>7249.826</v>
      </c>
      <c r="K94" s="1">
        <v>7387.4580000000005</v>
      </c>
      <c r="L94" s="1">
        <v>7281.894</v>
      </c>
      <c r="M94" s="1">
        <v>7620.2</v>
      </c>
      <c r="N94" s="1">
        <v>7566.000000000001</v>
      </c>
      <c r="O94" s="1"/>
      <c r="P94" s="548"/>
      <c r="Q94" s="548"/>
      <c r="R94" s="548"/>
      <c r="S94" s="548"/>
      <c r="T94" s="548"/>
      <c r="U94" s="548"/>
      <c r="V94" s="548"/>
    </row>
    <row r="95" ht="15.75" customHeight="1">
      <c r="A95" s="1" t="s">
        <v>876</v>
      </c>
      <c r="B95" s="1">
        <v>19434.015</v>
      </c>
      <c r="C95" s="1">
        <v>22864.29</v>
      </c>
      <c r="D95" s="1">
        <v>25024.763000000003</v>
      </c>
      <c r="E95" s="1">
        <v>31778.350000000002</v>
      </c>
      <c r="F95" s="1">
        <v>45675.334626</v>
      </c>
      <c r="G95" s="1">
        <v>53531.15438973965</v>
      </c>
      <c r="H95" s="1">
        <v>66127.10825446044</v>
      </c>
      <c r="I95" s="1">
        <v>69126.785</v>
      </c>
      <c r="J95" s="1">
        <v>71430.341</v>
      </c>
      <c r="K95" s="1">
        <v>73003.021</v>
      </c>
      <c r="L95" s="1">
        <v>74032.729</v>
      </c>
      <c r="M95" s="98">
        <v>75500.03099999999</v>
      </c>
      <c r="N95" s="1">
        <v>77992.19099999999</v>
      </c>
      <c r="O95" s="1"/>
      <c r="P95" s="548"/>
      <c r="Q95" s="548"/>
      <c r="R95" s="548"/>
      <c r="S95" s="548"/>
      <c r="T95" s="548"/>
      <c r="U95" s="548"/>
      <c r="V95" s="548"/>
    </row>
    <row r="96" ht="15.75" customHeight="1">
      <c r="A96" s="1" t="s">
        <v>877</v>
      </c>
      <c r="B96" s="1">
        <f t="shared" ref="B96:N96" si="40">SUM(B93:B94)/B95*100</f>
        <v>13.14249783</v>
      </c>
      <c r="C96" s="1">
        <f t="shared" si="40"/>
        <v>15.71220012</v>
      </c>
      <c r="D96" s="1">
        <f t="shared" si="40"/>
        <v>18.26880039</v>
      </c>
      <c r="E96" s="1">
        <f t="shared" si="40"/>
        <v>19.01956521</v>
      </c>
      <c r="F96" s="1">
        <f t="shared" si="40"/>
        <v>18.76818215</v>
      </c>
      <c r="G96" s="1">
        <f t="shared" si="40"/>
        <v>19.3100506</v>
      </c>
      <c r="H96" s="1">
        <f t="shared" si="40"/>
        <v>20.0755157</v>
      </c>
      <c r="I96" s="1">
        <f t="shared" si="40"/>
        <v>21.53330869</v>
      </c>
      <c r="J96" s="1">
        <f t="shared" si="40"/>
        <v>21.99195157</v>
      </c>
      <c r="K96" s="1">
        <f t="shared" si="40"/>
        <v>21.8460247</v>
      </c>
      <c r="L96" s="1">
        <f t="shared" si="40"/>
        <v>21.714442</v>
      </c>
      <c r="M96" s="1">
        <f t="shared" si="40"/>
        <v>21.9207857</v>
      </c>
      <c r="N96" s="1">
        <f t="shared" si="40"/>
        <v>21.13570575</v>
      </c>
      <c r="O96" s="1"/>
      <c r="P96" s="548"/>
      <c r="Q96" s="548"/>
      <c r="R96" s="548"/>
      <c r="S96" s="548"/>
      <c r="T96" s="548"/>
      <c r="U96" s="548"/>
      <c r="V96" s="548"/>
    </row>
    <row r="97" ht="15.75" customHeight="1">
      <c r="A97" s="1"/>
      <c r="B97" s="1"/>
      <c r="C97" s="1"/>
      <c r="D97" s="1"/>
      <c r="E97" s="1"/>
      <c r="F97" s="1"/>
      <c r="G97" s="1"/>
      <c r="H97" s="1"/>
      <c r="I97" s="1"/>
      <c r="J97" s="1"/>
      <c r="K97" s="1"/>
      <c r="L97" s="1"/>
      <c r="M97" s="1"/>
      <c r="N97" s="1"/>
      <c r="O97" s="1"/>
      <c r="P97" s="548"/>
      <c r="Q97" s="548"/>
      <c r="R97" s="548"/>
      <c r="S97" s="548"/>
      <c r="T97" s="548"/>
      <c r="U97" s="548"/>
      <c r="V97" s="548"/>
    </row>
    <row r="98" ht="15.75" customHeight="1">
      <c r="A98" s="1"/>
      <c r="B98" s="612"/>
      <c r="C98" s="612"/>
      <c r="D98" s="612"/>
      <c r="E98" s="612"/>
      <c r="F98" s="612"/>
      <c r="G98" s="566">
        <v>16.686</v>
      </c>
      <c r="H98" s="566">
        <v>211.14274104</v>
      </c>
      <c r="I98" s="566">
        <v>355.03030892</v>
      </c>
      <c r="J98" s="566">
        <v>574.8858532</v>
      </c>
      <c r="K98" s="566">
        <v>902.9027297</v>
      </c>
      <c r="L98" s="566">
        <v>1109.64232984</v>
      </c>
      <c r="M98" s="1">
        <v>1578.6000000000001</v>
      </c>
      <c r="N98" s="1">
        <v>1727.8599999999997</v>
      </c>
      <c r="O98" s="147"/>
      <c r="P98" s="548"/>
      <c r="Q98" s="548"/>
      <c r="R98" s="548"/>
      <c r="S98" s="548"/>
      <c r="T98" s="548"/>
      <c r="U98" s="548"/>
      <c r="V98" s="548"/>
    </row>
    <row r="99" ht="15.75" customHeight="1">
      <c r="A99" s="3" t="s">
        <v>880</v>
      </c>
      <c r="B99" s="655"/>
      <c r="C99" s="655"/>
      <c r="D99" s="655"/>
      <c r="E99" s="655"/>
      <c r="F99" s="655"/>
      <c r="G99" s="656"/>
      <c r="H99" s="656"/>
      <c r="I99" s="656"/>
      <c r="J99" s="656"/>
      <c r="K99" s="566"/>
      <c r="L99" s="566"/>
      <c r="M99" s="566"/>
      <c r="N99" s="1"/>
      <c r="O99" s="1"/>
      <c r="P99" s="548"/>
      <c r="Q99" s="548"/>
      <c r="R99" s="548"/>
      <c r="S99" s="548"/>
      <c r="T99" s="548"/>
      <c r="U99" s="548"/>
      <c r="V99" s="548"/>
    </row>
    <row r="100" ht="15.75" customHeight="1">
      <c r="A100" s="1"/>
      <c r="B100" s="657">
        <v>1984.0</v>
      </c>
      <c r="C100" s="657">
        <v>1988.0</v>
      </c>
      <c r="D100" s="657">
        <v>1992.0</v>
      </c>
      <c r="E100" s="657">
        <v>1996.0</v>
      </c>
      <c r="F100" s="657">
        <v>2000.0</v>
      </c>
      <c r="G100" s="658">
        <v>2004.0</v>
      </c>
      <c r="H100" s="658">
        <v>2008.0</v>
      </c>
      <c r="I100" s="658">
        <v>2010.0</v>
      </c>
      <c r="J100" s="658">
        <v>2011.0</v>
      </c>
      <c r="K100" s="658">
        <v>2012.0</v>
      </c>
      <c r="L100" s="658">
        <v>2013.0</v>
      </c>
      <c r="M100" s="658">
        <v>2014.0</v>
      </c>
      <c r="N100" s="95">
        <v>2015.0</v>
      </c>
      <c r="O100" s="1"/>
      <c r="P100" s="548"/>
      <c r="Q100" s="548"/>
      <c r="R100" s="548"/>
      <c r="S100" s="548"/>
      <c r="T100" s="548"/>
      <c r="U100" s="548"/>
      <c r="V100" s="548"/>
    </row>
    <row r="101" ht="15.75" customHeight="1">
      <c r="A101" s="25" t="s">
        <v>882</v>
      </c>
      <c r="B101" s="612">
        <v>716.3</v>
      </c>
      <c r="C101" s="612">
        <v>1242.9</v>
      </c>
      <c r="D101" s="612">
        <v>1651.4</v>
      </c>
      <c r="E101" s="612">
        <v>2677.4</v>
      </c>
      <c r="F101" s="612">
        <v>4218.5</v>
      </c>
      <c r="G101" s="566">
        <v>5022.714</v>
      </c>
      <c r="H101" s="566">
        <v>6742.35725896</v>
      </c>
      <c r="I101" s="566">
        <v>7640.2696910800005</v>
      </c>
      <c r="J101" s="566">
        <v>7884.2141468</v>
      </c>
      <c r="K101" s="566">
        <v>7657.897270299999</v>
      </c>
      <c r="L101" s="566">
        <v>7684.257670159999</v>
      </c>
      <c r="M101" s="566">
        <v>7351.4</v>
      </c>
      <c r="N101" s="418">
        <v>7190.340000000001</v>
      </c>
      <c r="O101" s="1"/>
      <c r="P101" s="555"/>
      <c r="Q101" s="548"/>
      <c r="R101" s="548"/>
      <c r="S101" s="548"/>
      <c r="T101" s="548"/>
      <c r="U101" s="548"/>
      <c r="V101" s="548"/>
    </row>
    <row r="102" ht="15.75" customHeight="1">
      <c r="A102" s="25" t="s">
        <v>844</v>
      </c>
      <c r="B102" s="612"/>
      <c r="C102" s="612"/>
      <c r="D102" s="612"/>
      <c r="E102" s="612"/>
      <c r="F102" s="612"/>
      <c r="G102" s="566">
        <v>16.686</v>
      </c>
      <c r="H102" s="566">
        <v>211.14274104</v>
      </c>
      <c r="I102" s="566">
        <v>355.03030892</v>
      </c>
      <c r="J102" s="566">
        <v>574.8858532</v>
      </c>
      <c r="K102" s="566">
        <v>902.9027297</v>
      </c>
      <c r="L102" s="566">
        <v>1109.64232984</v>
      </c>
      <c r="M102" s="566">
        <v>1578.6000000000001</v>
      </c>
      <c r="N102" s="659">
        <v>1727.8599999999997</v>
      </c>
      <c r="O102" s="1"/>
      <c r="P102" s="548"/>
      <c r="Q102" s="548"/>
      <c r="R102" s="548"/>
      <c r="S102" s="548"/>
      <c r="T102" s="548"/>
      <c r="U102" s="548"/>
      <c r="V102" s="548"/>
    </row>
    <row r="103" ht="15.75" customHeight="1">
      <c r="A103" s="1" t="s">
        <v>802</v>
      </c>
      <c r="B103" s="612">
        <v>1837.815</v>
      </c>
      <c r="C103" s="612">
        <v>2349.583</v>
      </c>
      <c r="D103" s="612">
        <v>2920.3240000000005</v>
      </c>
      <c r="E103" s="612">
        <v>3366.704</v>
      </c>
      <c r="F103" s="612">
        <v>4353.93</v>
      </c>
      <c r="G103" s="566">
        <v>5297.493</v>
      </c>
      <c r="H103" s="566">
        <v>6321.858</v>
      </c>
      <c r="I103" s="566">
        <v>6889.984</v>
      </c>
      <c r="J103" s="566">
        <v>7249.826</v>
      </c>
      <c r="K103" s="566">
        <v>7387.4580000000005</v>
      </c>
      <c r="L103" s="566">
        <v>7281.894</v>
      </c>
      <c r="M103" s="566">
        <v>7275.6</v>
      </c>
      <c r="N103" s="418">
        <v>7118.900000000001</v>
      </c>
      <c r="O103" s="1"/>
      <c r="P103" s="548"/>
      <c r="Q103" s="548"/>
      <c r="R103" s="548"/>
      <c r="S103" s="548"/>
      <c r="T103" s="548"/>
      <c r="U103" s="548"/>
      <c r="V103" s="548"/>
    </row>
    <row r="104" ht="15.75" customHeight="1">
      <c r="A104" s="1" t="s">
        <v>876</v>
      </c>
      <c r="B104" s="612">
        <v>19434.015</v>
      </c>
      <c r="C104" s="612">
        <v>22864.29</v>
      </c>
      <c r="D104" s="612">
        <v>25024.763000000003</v>
      </c>
      <c r="E104" s="612">
        <v>31778.350000000002</v>
      </c>
      <c r="F104" s="612">
        <v>46343.974</v>
      </c>
      <c r="G104" s="566">
        <v>54247.836</v>
      </c>
      <c r="H104" s="566">
        <v>66872.586</v>
      </c>
      <c r="I104" s="566">
        <v>69711.88900000001</v>
      </c>
      <c r="J104" s="566">
        <v>72160.738</v>
      </c>
      <c r="K104" s="566">
        <v>73550.248</v>
      </c>
      <c r="L104" s="566">
        <v>74774.01247134256</v>
      </c>
      <c r="M104" s="566">
        <v>75572.485789</v>
      </c>
      <c r="N104" s="418">
        <v>70917.59999999999</v>
      </c>
      <c r="O104" s="1"/>
      <c r="P104" s="548"/>
      <c r="Q104" s="548"/>
      <c r="R104" s="548"/>
      <c r="S104" s="548"/>
      <c r="T104" s="548"/>
      <c r="U104" s="548"/>
      <c r="V104" s="548"/>
    </row>
    <row r="105" ht="15.75" customHeight="1">
      <c r="A105" s="1" t="s">
        <v>877</v>
      </c>
      <c r="B105" s="612">
        <v>13.142497831765592</v>
      </c>
      <c r="C105" s="612">
        <v>15.712200116426095</v>
      </c>
      <c r="D105" s="612">
        <v>18.268800387839836</v>
      </c>
      <c r="E105" s="612">
        <v>19.01956520713001</v>
      </c>
      <c r="F105" s="612">
        <v>18.497399467727995</v>
      </c>
      <c r="G105" s="612">
        <v>19.05494073533182</v>
      </c>
      <c r="H105" s="612">
        <v>19.85171920822682</v>
      </c>
      <c r="I105" s="612">
        <v>21.35257588558531</v>
      </c>
      <c r="J105" s="612">
        <v>21.769353301237025</v>
      </c>
      <c r="K105" s="612">
        <v>21.683486369753638</v>
      </c>
      <c r="L105" s="612">
        <v>21.499172598449377</v>
      </c>
      <c r="M105" s="612">
        <v>21.44378318485696</v>
      </c>
      <c r="N105" s="1">
        <v>22.613709431791268</v>
      </c>
      <c r="O105" s="1"/>
      <c r="P105" s="548"/>
      <c r="Q105" s="548"/>
      <c r="R105" s="548"/>
      <c r="S105" s="548"/>
      <c r="T105" s="548"/>
      <c r="U105" s="548"/>
      <c r="V105" s="548"/>
    </row>
    <row r="106" ht="15.75" customHeight="1">
      <c r="A106" s="1"/>
      <c r="B106" s="612"/>
      <c r="C106" s="612"/>
      <c r="D106" s="612"/>
      <c r="E106" s="612"/>
      <c r="F106" s="612"/>
      <c r="G106" s="612"/>
      <c r="H106" s="612"/>
      <c r="I106" s="612"/>
      <c r="J106" s="612"/>
      <c r="K106" s="612"/>
      <c r="L106" s="612"/>
      <c r="M106" s="660"/>
      <c r="N106" s="1"/>
      <c r="O106" s="1"/>
      <c r="P106" s="548"/>
      <c r="Q106" s="548"/>
      <c r="R106" s="548"/>
      <c r="S106" s="548"/>
      <c r="T106" s="548"/>
      <c r="U106" s="548"/>
      <c r="V106" s="548"/>
    </row>
    <row r="107" ht="15.75" customHeight="1">
      <c r="A107" s="1"/>
      <c r="B107" s="1">
        <v>716.3</v>
      </c>
      <c r="C107" s="1">
        <v>1242.9</v>
      </c>
      <c r="D107" s="1">
        <v>1651.4</v>
      </c>
      <c r="E107" s="1">
        <v>2677.4</v>
      </c>
      <c r="F107" s="1">
        <v>4218.5</v>
      </c>
      <c r="G107" s="1">
        <v>5039.4</v>
      </c>
      <c r="H107" s="1">
        <v>6953.5</v>
      </c>
      <c r="I107" s="1">
        <v>8129.9</v>
      </c>
      <c r="J107" s="1">
        <v>8459.1</v>
      </c>
      <c r="K107" s="1">
        <v>8560.8</v>
      </c>
      <c r="L107" s="1">
        <v>8793.9</v>
      </c>
      <c r="M107" s="1">
        <v>8930.0</v>
      </c>
      <c r="N107" s="1">
        <v>8918.2</v>
      </c>
      <c r="O107" s="1"/>
      <c r="P107" s="548"/>
      <c r="Q107" s="548"/>
      <c r="R107" s="548"/>
      <c r="S107" s="548"/>
      <c r="T107" s="548"/>
      <c r="U107" s="548"/>
      <c r="V107" s="548"/>
    </row>
    <row r="108" ht="15.75" customHeight="1">
      <c r="A108" s="25"/>
      <c r="B108" s="1"/>
      <c r="C108" s="1"/>
      <c r="D108" s="1"/>
      <c r="E108" s="1"/>
      <c r="F108" s="1"/>
      <c r="G108" s="1">
        <v>16.686</v>
      </c>
      <c r="H108" s="1">
        <v>211.14274104</v>
      </c>
      <c r="I108" s="1">
        <v>355.03030892</v>
      </c>
      <c r="J108" s="1">
        <v>574.8858532</v>
      </c>
      <c r="K108" s="1">
        <v>902.9027297</v>
      </c>
      <c r="L108" s="1">
        <v>1109.64232984</v>
      </c>
      <c r="M108" s="1">
        <v>1578.6000000000001</v>
      </c>
      <c r="N108" s="1">
        <v>1727.8599999999997</v>
      </c>
      <c r="O108" s="1"/>
      <c r="P108" s="548"/>
      <c r="Q108" s="548"/>
      <c r="R108" s="548"/>
      <c r="S108" s="548"/>
      <c r="T108" s="548"/>
      <c r="U108" s="548"/>
      <c r="V108" s="548"/>
    </row>
    <row r="109" ht="15.75" customHeight="1">
      <c r="A109" s="25"/>
      <c r="B109" s="612">
        <f t="shared" ref="B109:N109" si="41">B107-B108</f>
        <v>716.3</v>
      </c>
      <c r="C109" s="612">
        <f t="shared" si="41"/>
        <v>1242.9</v>
      </c>
      <c r="D109" s="612">
        <f t="shared" si="41"/>
        <v>1651.4</v>
      </c>
      <c r="E109" s="612">
        <f t="shared" si="41"/>
        <v>2677.4</v>
      </c>
      <c r="F109" s="612">
        <f t="shared" si="41"/>
        <v>4218.5</v>
      </c>
      <c r="G109" s="612">
        <f t="shared" si="41"/>
        <v>5022.714</v>
      </c>
      <c r="H109" s="612">
        <f t="shared" si="41"/>
        <v>6742.357259</v>
      </c>
      <c r="I109" s="612">
        <f t="shared" si="41"/>
        <v>7774.869691</v>
      </c>
      <c r="J109" s="612">
        <f t="shared" si="41"/>
        <v>7884.214147</v>
      </c>
      <c r="K109" s="612">
        <f t="shared" si="41"/>
        <v>7657.89727</v>
      </c>
      <c r="L109" s="612">
        <f t="shared" si="41"/>
        <v>7684.25767</v>
      </c>
      <c r="M109" s="612">
        <f t="shared" si="41"/>
        <v>7351.4</v>
      </c>
      <c r="N109" s="612">
        <f t="shared" si="41"/>
        <v>7190.34</v>
      </c>
      <c r="O109" s="1"/>
      <c r="P109" s="548"/>
      <c r="Q109" s="548"/>
      <c r="R109" s="548"/>
      <c r="S109" s="548"/>
      <c r="T109" s="548"/>
      <c r="U109" s="548"/>
      <c r="V109" s="548"/>
    </row>
    <row r="110" ht="15.75" customHeight="1">
      <c r="A110" s="1"/>
      <c r="B110" s="612"/>
      <c r="C110" s="612"/>
      <c r="D110" s="612"/>
      <c r="E110" s="612"/>
      <c r="F110" s="612"/>
      <c r="G110" s="612"/>
      <c r="H110" s="612"/>
      <c r="I110" s="612"/>
      <c r="J110" s="612"/>
      <c r="K110" s="612"/>
      <c r="L110" s="612"/>
      <c r="M110" s="612"/>
      <c r="N110" s="612"/>
      <c r="O110" s="1"/>
      <c r="P110" s="548"/>
      <c r="Q110" s="548"/>
      <c r="R110" s="548"/>
      <c r="S110" s="548"/>
      <c r="T110" s="548"/>
      <c r="U110" s="548"/>
      <c r="V110" s="548"/>
    </row>
    <row r="111" ht="15.75" customHeight="1">
      <c r="A111" s="1"/>
      <c r="B111" s="612"/>
      <c r="C111" s="612"/>
      <c r="D111" s="612"/>
      <c r="E111" s="612"/>
      <c r="F111" s="612"/>
      <c r="G111" s="612"/>
      <c r="H111" s="612"/>
      <c r="I111" s="612"/>
      <c r="J111" s="612"/>
      <c r="K111" s="612"/>
      <c r="L111" s="612"/>
      <c r="M111" s="612"/>
      <c r="N111" s="612"/>
      <c r="O111" s="1"/>
      <c r="P111" s="548"/>
      <c r="Q111" s="548"/>
      <c r="R111" s="548"/>
      <c r="S111" s="548"/>
      <c r="T111" s="548"/>
      <c r="U111" s="548"/>
      <c r="V111" s="548"/>
    </row>
    <row r="112" ht="15.75" customHeight="1">
      <c r="A112" s="1"/>
      <c r="B112" s="612"/>
      <c r="C112" s="612"/>
      <c r="D112" s="612"/>
      <c r="E112" s="612"/>
      <c r="F112" s="612"/>
      <c r="G112" s="612"/>
      <c r="H112" s="612"/>
      <c r="I112" s="612"/>
      <c r="J112" s="612"/>
      <c r="K112" s="612"/>
      <c r="L112" s="612"/>
      <c r="M112" s="660"/>
      <c r="N112" s="660"/>
      <c r="O112" s="1"/>
      <c r="P112" s="548"/>
      <c r="Q112" s="548"/>
      <c r="R112" s="548"/>
      <c r="S112" s="548"/>
      <c r="T112" s="548"/>
      <c r="U112" s="548"/>
      <c r="V112" s="548"/>
    </row>
    <row r="113" ht="15.75" customHeight="1">
      <c r="A113" s="1"/>
      <c r="B113" s="612"/>
      <c r="C113" s="612"/>
      <c r="D113" s="612"/>
      <c r="E113" s="612"/>
      <c r="F113" s="612"/>
      <c r="G113" s="612"/>
      <c r="H113" s="612"/>
      <c r="I113" s="612"/>
      <c r="J113" s="612"/>
      <c r="K113" s="612"/>
      <c r="L113" s="612"/>
      <c r="M113" s="660"/>
      <c r="N113" s="660"/>
      <c r="O113" s="1"/>
      <c r="P113" s="548"/>
      <c r="Q113" s="548"/>
      <c r="R113" s="548"/>
      <c r="S113" s="548"/>
      <c r="T113" s="548"/>
      <c r="U113" s="548"/>
      <c r="V113" s="548"/>
    </row>
    <row r="114" ht="15.75" customHeight="1">
      <c r="A114" s="25"/>
      <c r="B114" s="612"/>
      <c r="C114" s="612"/>
      <c r="D114" s="612"/>
      <c r="E114" s="612"/>
      <c r="F114" s="612"/>
      <c r="G114" s="612"/>
      <c r="H114" s="612"/>
      <c r="I114" s="612"/>
      <c r="J114" s="612"/>
      <c r="K114" s="612"/>
      <c r="L114" s="612"/>
      <c r="M114" s="612"/>
      <c r="N114" s="1"/>
      <c r="O114" s="1"/>
      <c r="P114" s="548"/>
      <c r="Q114" s="548"/>
      <c r="R114" s="548"/>
      <c r="S114" s="548"/>
      <c r="T114" s="548"/>
      <c r="U114" s="548"/>
      <c r="V114" s="548"/>
    </row>
    <row r="115" ht="15.75" customHeight="1">
      <c r="A115" s="25"/>
      <c r="B115" s="612"/>
      <c r="C115" s="612"/>
      <c r="D115" s="612"/>
      <c r="E115" s="612"/>
      <c r="F115" s="612"/>
      <c r="G115" s="612"/>
      <c r="H115" s="612"/>
      <c r="I115" s="612"/>
      <c r="J115" s="612"/>
      <c r="K115" s="612"/>
      <c r="L115" s="612"/>
      <c r="M115" s="612"/>
      <c r="N115" s="1"/>
      <c r="O115" s="1"/>
      <c r="P115" s="548"/>
      <c r="Q115" s="548"/>
      <c r="R115" s="548"/>
      <c r="S115" s="548"/>
      <c r="T115" s="548"/>
      <c r="U115" s="548"/>
      <c r="V115" s="548"/>
    </row>
    <row r="116" ht="15.75" customHeight="1">
      <c r="A116" s="1"/>
      <c r="B116" s="612"/>
      <c r="C116" s="612"/>
      <c r="D116" s="612"/>
      <c r="E116" s="612"/>
      <c r="F116" s="612"/>
      <c r="G116" s="566"/>
      <c r="H116" s="566"/>
      <c r="I116" s="566"/>
      <c r="J116" s="566"/>
      <c r="K116" s="566"/>
      <c r="L116" s="566"/>
      <c r="M116" s="566"/>
      <c r="N116" s="1"/>
      <c r="O116" s="1"/>
      <c r="P116" s="548"/>
      <c r="Q116" s="548"/>
      <c r="R116" s="548"/>
      <c r="S116" s="548"/>
      <c r="T116" s="548"/>
      <c r="U116" s="548"/>
      <c r="V116" s="548"/>
    </row>
    <row r="117" ht="15.75" customHeight="1">
      <c r="A117" s="1"/>
      <c r="B117" s="612"/>
      <c r="C117" s="612"/>
      <c r="D117" s="612"/>
      <c r="E117" s="612"/>
      <c r="F117" s="612"/>
      <c r="G117" s="566"/>
      <c r="H117" s="566"/>
      <c r="I117" s="566"/>
      <c r="J117" s="566"/>
      <c r="K117" s="566"/>
      <c r="L117" s="566"/>
      <c r="M117" s="661"/>
      <c r="N117" s="1"/>
      <c r="O117" s="1"/>
      <c r="P117" s="548"/>
      <c r="Q117" s="548"/>
      <c r="R117" s="548"/>
      <c r="S117" s="548"/>
      <c r="T117" s="548"/>
      <c r="U117" s="548"/>
      <c r="V117" s="548"/>
    </row>
    <row r="118" ht="15.75" customHeight="1">
      <c r="A118" s="1"/>
      <c r="B118" s="612"/>
      <c r="C118" s="612"/>
      <c r="D118" s="612"/>
      <c r="E118" s="612"/>
      <c r="F118" s="612"/>
      <c r="G118" s="612"/>
      <c r="H118" s="612"/>
      <c r="I118" s="612"/>
      <c r="J118" s="612"/>
      <c r="K118" s="612"/>
      <c r="L118" s="612"/>
      <c r="M118" s="612"/>
      <c r="N118" s="612"/>
      <c r="O118" s="1"/>
      <c r="P118" s="548"/>
      <c r="Q118" s="548"/>
      <c r="R118" s="548"/>
      <c r="S118" s="548"/>
      <c r="T118" s="548"/>
      <c r="U118" s="548"/>
      <c r="V118" s="548"/>
    </row>
    <row r="119" ht="15.75" customHeight="1">
      <c r="A119" s="1"/>
      <c r="B119" s="612"/>
      <c r="C119" s="612"/>
      <c r="D119" s="612"/>
      <c r="E119" s="612"/>
      <c r="F119" s="612"/>
      <c r="G119" s="612"/>
      <c r="H119" s="612"/>
      <c r="I119" s="612"/>
      <c r="J119" s="612"/>
      <c r="K119" s="612"/>
      <c r="L119" s="612"/>
      <c r="M119" s="612"/>
      <c r="N119" s="1"/>
      <c r="O119" s="1"/>
      <c r="P119" s="548"/>
      <c r="Q119" s="548"/>
      <c r="R119" s="548"/>
      <c r="S119" s="548"/>
      <c r="T119" s="548"/>
      <c r="U119" s="548"/>
      <c r="V119" s="548"/>
    </row>
    <row r="120" ht="15.75" customHeight="1">
      <c r="A120" s="1"/>
      <c r="B120" s="1"/>
      <c r="C120" s="1"/>
      <c r="D120" s="1"/>
      <c r="E120" s="1"/>
      <c r="F120" s="1"/>
      <c r="G120" s="1"/>
      <c r="H120" s="1"/>
      <c r="I120" s="25"/>
      <c r="J120" s="25"/>
      <c r="K120" s="25"/>
      <c r="L120" s="25"/>
      <c r="M120" s="612"/>
      <c r="N120" s="1"/>
      <c r="O120" s="1"/>
      <c r="P120" s="548"/>
      <c r="Q120" s="548"/>
      <c r="R120" s="548"/>
      <c r="S120" s="548"/>
      <c r="T120" s="548"/>
      <c r="U120" s="548"/>
      <c r="V120" s="548"/>
    </row>
    <row r="121" ht="15.75" customHeight="1">
      <c r="A121" s="1"/>
      <c r="B121" s="612"/>
      <c r="C121" s="612"/>
      <c r="D121" s="612"/>
      <c r="E121" s="612"/>
      <c r="F121" s="612"/>
      <c r="G121" s="566"/>
      <c r="H121" s="566"/>
      <c r="I121" s="566"/>
      <c r="J121" s="566"/>
      <c r="K121" s="566"/>
      <c r="L121" s="566"/>
      <c r="M121" s="661"/>
      <c r="N121" s="1"/>
      <c r="O121" s="1"/>
      <c r="P121" s="548"/>
      <c r="Q121" s="548"/>
      <c r="R121" s="548"/>
      <c r="S121" s="548"/>
      <c r="T121" s="548"/>
      <c r="U121" s="548"/>
      <c r="V121" s="548"/>
    </row>
    <row r="122" ht="15.75" customHeight="1">
      <c r="A122" s="25"/>
      <c r="B122" s="612"/>
      <c r="C122" s="612"/>
      <c r="D122" s="612"/>
      <c r="E122" s="612"/>
      <c r="F122" s="612"/>
      <c r="G122" s="566"/>
      <c r="H122" s="566"/>
      <c r="I122" s="566"/>
      <c r="J122" s="566"/>
      <c r="K122" s="566"/>
      <c r="L122" s="566"/>
      <c r="M122" s="566"/>
      <c r="N122" s="1"/>
      <c r="O122" s="1"/>
      <c r="P122" s="548"/>
      <c r="Q122" s="548"/>
      <c r="R122" s="548"/>
      <c r="S122" s="548"/>
      <c r="T122" s="548"/>
      <c r="U122" s="548"/>
      <c r="V122" s="548"/>
    </row>
    <row r="123" ht="15.75" customHeight="1">
      <c r="A123" s="25"/>
      <c r="B123" s="612"/>
      <c r="C123" s="612"/>
      <c r="D123" s="612"/>
      <c r="E123" s="612"/>
      <c r="F123" s="612"/>
      <c r="G123" s="612"/>
      <c r="H123" s="612"/>
      <c r="I123" s="612"/>
      <c r="J123" s="612"/>
      <c r="K123" s="612"/>
      <c r="L123" s="612"/>
      <c r="M123" s="612"/>
      <c r="N123" s="612"/>
      <c r="O123" s="1"/>
      <c r="P123" s="548"/>
      <c r="Q123" s="548"/>
      <c r="R123" s="548"/>
      <c r="S123" s="548"/>
      <c r="T123" s="548"/>
      <c r="U123" s="548"/>
      <c r="V123" s="548"/>
    </row>
    <row r="124" ht="15.75" customHeight="1">
      <c r="A124" s="25"/>
      <c r="B124" s="612"/>
      <c r="C124" s="612"/>
      <c r="D124" s="612"/>
      <c r="E124" s="612"/>
      <c r="F124" s="612"/>
      <c r="G124" s="566"/>
      <c r="H124" s="566"/>
      <c r="I124" s="566"/>
      <c r="J124" s="566"/>
      <c r="K124" s="566"/>
      <c r="L124" s="566"/>
      <c r="M124" s="566"/>
      <c r="N124" s="566"/>
      <c r="O124" s="1"/>
      <c r="P124" s="548"/>
      <c r="Q124" s="548"/>
      <c r="R124" s="548"/>
      <c r="S124" s="548"/>
      <c r="T124" s="548"/>
      <c r="U124" s="548"/>
      <c r="V124" s="548"/>
    </row>
    <row r="125" ht="15.75" customHeight="1">
      <c r="A125" s="25"/>
      <c r="B125" s="630"/>
      <c r="C125" s="630"/>
      <c r="D125" s="630"/>
      <c r="E125" s="630"/>
      <c r="F125" s="630"/>
      <c r="G125" s="630"/>
      <c r="H125" s="630"/>
      <c r="I125" s="630"/>
      <c r="J125" s="630"/>
      <c r="K125" s="630"/>
      <c r="L125" s="7"/>
      <c r="M125" s="7"/>
      <c r="N125" s="662"/>
      <c r="O125" s="1"/>
      <c r="P125" s="548"/>
      <c r="Q125" s="548"/>
      <c r="R125" s="548"/>
      <c r="S125" s="548"/>
      <c r="T125" s="548"/>
      <c r="U125" s="548"/>
      <c r="V125" s="548"/>
    </row>
    <row r="126" ht="15.75" customHeight="1">
      <c r="A126" s="1"/>
      <c r="B126" s="612"/>
      <c r="C126" s="612"/>
      <c r="D126" s="612"/>
      <c r="E126" s="612"/>
      <c r="F126" s="612"/>
      <c r="G126" s="566"/>
      <c r="H126" s="566"/>
      <c r="I126" s="566"/>
      <c r="J126" s="566"/>
      <c r="K126" s="566"/>
      <c r="L126" s="566"/>
      <c r="M126" s="566"/>
      <c r="N126" s="1"/>
      <c r="O126" s="1"/>
      <c r="P126" s="548"/>
      <c r="Q126" s="548"/>
      <c r="R126" s="548"/>
      <c r="S126" s="548"/>
      <c r="T126" s="548"/>
      <c r="U126" s="548"/>
      <c r="V126" s="548"/>
    </row>
    <row r="127" ht="15.75" customHeight="1">
      <c r="A127" s="1"/>
      <c r="B127" s="612"/>
      <c r="C127" s="612"/>
      <c r="D127" s="612"/>
      <c r="E127" s="612"/>
      <c r="F127" s="612"/>
      <c r="G127" s="566"/>
      <c r="H127" s="566"/>
      <c r="I127" s="566"/>
      <c r="J127" s="566"/>
      <c r="K127" s="566"/>
      <c r="L127" s="566"/>
      <c r="M127" s="566"/>
      <c r="N127" s="1"/>
      <c r="O127" s="1"/>
      <c r="P127" s="548"/>
      <c r="Q127" s="548"/>
      <c r="R127" s="548"/>
      <c r="S127" s="548"/>
      <c r="T127" s="548"/>
      <c r="U127" s="548"/>
      <c r="V127" s="548"/>
    </row>
    <row r="128" ht="15.75" customHeight="1">
      <c r="A128" s="25"/>
      <c r="B128" s="612"/>
      <c r="C128" s="612"/>
      <c r="D128" s="612"/>
      <c r="E128" s="612"/>
      <c r="F128" s="612"/>
      <c r="G128" s="566"/>
      <c r="H128" s="566"/>
      <c r="I128" s="566"/>
      <c r="J128" s="566"/>
      <c r="K128" s="566"/>
      <c r="L128" s="566"/>
      <c r="M128" s="566"/>
      <c r="N128" s="1"/>
      <c r="O128" s="1"/>
      <c r="P128" s="548"/>
      <c r="Q128" s="548"/>
      <c r="R128" s="548"/>
      <c r="S128" s="548"/>
      <c r="T128" s="548"/>
      <c r="U128" s="548"/>
      <c r="V128" s="548"/>
    </row>
    <row r="129" ht="15.75" customHeight="1">
      <c r="A129" s="25"/>
      <c r="B129" s="630"/>
      <c r="C129" s="630"/>
      <c r="D129" s="630"/>
      <c r="E129" s="630"/>
      <c r="F129" s="630"/>
      <c r="G129" s="630"/>
      <c r="H129" s="630"/>
      <c r="I129" s="630"/>
      <c r="J129" s="630"/>
      <c r="K129" s="630"/>
      <c r="L129" s="7"/>
      <c r="M129" s="7"/>
      <c r="N129" s="662"/>
      <c r="O129" s="1"/>
      <c r="P129" s="548"/>
      <c r="Q129" s="548"/>
      <c r="R129" s="548"/>
      <c r="S129" s="548"/>
      <c r="T129" s="548"/>
      <c r="U129" s="548"/>
      <c r="V129" s="548"/>
    </row>
    <row r="130" ht="15.75" customHeight="1">
      <c r="A130" s="25"/>
      <c r="B130" s="663"/>
      <c r="C130" s="663"/>
      <c r="D130" s="663"/>
      <c r="E130" s="663"/>
      <c r="F130" s="663"/>
      <c r="G130" s="664"/>
      <c r="H130" s="664"/>
      <c r="I130" s="664"/>
      <c r="J130" s="664"/>
      <c r="K130" s="664"/>
      <c r="L130" s="664"/>
      <c r="M130" s="664"/>
      <c r="N130" s="1"/>
      <c r="O130" s="1"/>
      <c r="P130" s="548"/>
      <c r="Q130" s="548"/>
      <c r="R130" s="548"/>
      <c r="S130" s="548"/>
      <c r="T130" s="548"/>
      <c r="U130" s="548"/>
      <c r="V130" s="548"/>
    </row>
    <row r="131" ht="15.75" customHeight="1">
      <c r="A131" s="25"/>
      <c r="B131" s="663"/>
      <c r="C131" s="663"/>
      <c r="D131" s="663"/>
      <c r="E131" s="663"/>
      <c r="F131" s="663"/>
      <c r="G131" s="664"/>
      <c r="H131" s="664"/>
      <c r="I131" s="664"/>
      <c r="J131" s="664"/>
      <c r="K131" s="664"/>
      <c r="L131" s="664"/>
      <c r="M131" s="664"/>
      <c r="N131" s="1"/>
      <c r="O131" s="1"/>
      <c r="P131" s="548"/>
      <c r="Q131" s="548"/>
      <c r="R131" s="548"/>
      <c r="S131" s="548"/>
      <c r="T131" s="548"/>
      <c r="U131" s="548"/>
      <c r="V131" s="548"/>
    </row>
    <row r="132" ht="15.75" customHeight="1">
      <c r="A132" s="1"/>
      <c r="B132" s="663"/>
      <c r="C132" s="663"/>
      <c r="D132" s="663"/>
      <c r="E132" s="663"/>
      <c r="F132" s="663"/>
      <c r="G132" s="664"/>
      <c r="H132" s="664"/>
      <c r="I132" s="664"/>
      <c r="J132" s="664"/>
      <c r="K132" s="664"/>
      <c r="L132" s="664"/>
      <c r="M132" s="665"/>
      <c r="N132" s="1"/>
      <c r="O132" s="1"/>
      <c r="P132" s="548"/>
      <c r="Q132" s="548"/>
      <c r="R132" s="548"/>
      <c r="S132" s="548"/>
      <c r="T132" s="548"/>
      <c r="U132" s="548"/>
      <c r="V132" s="548"/>
    </row>
    <row r="133" ht="15.75" customHeight="1">
      <c r="A133" s="25"/>
      <c r="B133" s="663"/>
      <c r="C133" s="663"/>
      <c r="D133" s="663"/>
      <c r="E133" s="663"/>
      <c r="F133" s="663"/>
      <c r="G133" s="663"/>
      <c r="H133" s="663"/>
      <c r="I133" s="663"/>
      <c r="J133" s="663"/>
      <c r="K133" s="663"/>
      <c r="L133" s="663"/>
      <c r="M133" s="663"/>
      <c r="N133" s="1"/>
      <c r="O133" s="1"/>
      <c r="P133" s="548"/>
      <c r="Q133" s="548"/>
      <c r="R133" s="548"/>
      <c r="S133" s="548"/>
      <c r="T133" s="548"/>
      <c r="U133" s="548"/>
      <c r="V133" s="548"/>
    </row>
    <row r="134" ht="15.75" customHeight="1">
      <c r="A134" s="1"/>
      <c r="B134" s="612"/>
      <c r="C134" s="612"/>
      <c r="D134" s="612"/>
      <c r="E134" s="612"/>
      <c r="F134" s="612"/>
      <c r="G134" s="566"/>
      <c r="H134" s="566"/>
      <c r="I134" s="566"/>
      <c r="J134" s="566"/>
      <c r="K134" s="566"/>
      <c r="L134" s="566"/>
      <c r="M134" s="661"/>
      <c r="N134" s="1"/>
      <c r="O134" s="1"/>
      <c r="P134" s="548"/>
      <c r="Q134" s="548"/>
      <c r="R134" s="548"/>
      <c r="S134" s="548"/>
      <c r="T134" s="548"/>
      <c r="U134" s="548"/>
      <c r="V134" s="548"/>
    </row>
    <row r="135" ht="15.75" customHeight="1">
      <c r="A135" s="1"/>
      <c r="B135" s="612"/>
      <c r="C135" s="612"/>
      <c r="D135" s="612"/>
      <c r="E135" s="612"/>
      <c r="F135" s="612"/>
      <c r="G135" s="566"/>
      <c r="H135" s="566"/>
      <c r="I135" s="566"/>
      <c r="J135" s="566"/>
      <c r="K135" s="566"/>
      <c r="L135" s="566"/>
      <c r="M135" s="661"/>
      <c r="N135" s="1"/>
      <c r="O135" s="1"/>
      <c r="P135" s="548"/>
      <c r="Q135" s="548"/>
      <c r="R135" s="548"/>
      <c r="S135" s="548"/>
      <c r="T135" s="548"/>
      <c r="U135" s="548"/>
      <c r="V135" s="548"/>
    </row>
    <row r="136" ht="15.75" customHeight="1">
      <c r="A136" s="1"/>
      <c r="B136" s="612"/>
      <c r="C136" s="612"/>
      <c r="D136" s="612"/>
      <c r="E136" s="612"/>
      <c r="F136" s="612"/>
      <c r="G136" s="566"/>
      <c r="H136" s="566"/>
      <c r="I136" s="566"/>
      <c r="J136" s="566"/>
      <c r="K136" s="566"/>
      <c r="L136" s="566"/>
      <c r="M136" s="661"/>
      <c r="N136" s="1"/>
      <c r="O136" s="1"/>
      <c r="P136" s="548"/>
      <c r="Q136" s="548"/>
      <c r="R136" s="548"/>
      <c r="S136" s="548"/>
      <c r="T136" s="548"/>
      <c r="U136" s="548"/>
      <c r="V136" s="548"/>
    </row>
    <row r="137" ht="15.75" customHeight="1">
      <c r="A137" s="1"/>
      <c r="B137" s="612"/>
      <c r="C137" s="612"/>
      <c r="D137" s="612"/>
      <c r="E137" s="612"/>
      <c r="F137" s="612"/>
      <c r="G137" s="566"/>
      <c r="H137" s="566"/>
      <c r="I137" s="566"/>
      <c r="J137" s="566"/>
      <c r="K137" s="566"/>
      <c r="L137" s="566"/>
      <c r="M137" s="661"/>
      <c r="N137" s="1"/>
      <c r="O137" s="1"/>
      <c r="P137" s="548"/>
      <c r="Q137" s="548"/>
      <c r="R137" s="548"/>
      <c r="S137" s="548"/>
      <c r="T137" s="548"/>
      <c r="U137" s="548"/>
      <c r="V137" s="548"/>
    </row>
    <row r="138" ht="15.75" customHeight="1">
      <c r="A138" s="1"/>
      <c r="B138" s="612"/>
      <c r="C138" s="612"/>
      <c r="D138" s="612"/>
      <c r="E138" s="612"/>
      <c r="F138" s="612"/>
      <c r="G138" s="566"/>
      <c r="H138" s="566"/>
      <c r="I138" s="566"/>
      <c r="J138" s="566"/>
      <c r="K138" s="566"/>
      <c r="L138" s="566"/>
      <c r="M138" s="661"/>
      <c r="N138" s="1"/>
      <c r="O138" s="1"/>
      <c r="P138" s="548"/>
      <c r="Q138" s="548"/>
      <c r="R138" s="548"/>
      <c r="S138" s="548"/>
      <c r="T138" s="548"/>
      <c r="U138" s="548"/>
      <c r="V138" s="548"/>
    </row>
    <row r="139" ht="15.75" customHeight="1">
      <c r="A139" s="1"/>
      <c r="B139" s="612"/>
      <c r="C139" s="612"/>
      <c r="D139" s="612"/>
      <c r="E139" s="612"/>
      <c r="F139" s="612"/>
      <c r="G139" s="566"/>
      <c r="H139" s="566"/>
      <c r="I139" s="566"/>
      <c r="J139" s="566"/>
      <c r="K139" s="566"/>
      <c r="L139" s="566"/>
      <c r="M139" s="661"/>
      <c r="N139" s="1"/>
      <c r="O139" s="1"/>
      <c r="P139" s="548"/>
      <c r="Q139" s="548"/>
      <c r="R139" s="548"/>
      <c r="S139" s="548"/>
      <c r="T139" s="548"/>
      <c r="U139" s="548"/>
      <c r="V139" s="548"/>
    </row>
    <row r="140" ht="15.75" customHeight="1">
      <c r="A140" s="1"/>
      <c r="B140" s="612"/>
      <c r="C140" s="612"/>
      <c r="D140" s="612"/>
      <c r="E140" s="612"/>
      <c r="F140" s="612"/>
      <c r="G140" s="566"/>
      <c r="H140" s="566"/>
      <c r="I140" s="566"/>
      <c r="J140" s="566"/>
      <c r="K140" s="566"/>
      <c r="L140" s="566"/>
      <c r="M140" s="661"/>
      <c r="N140" s="1"/>
      <c r="O140" s="1"/>
      <c r="P140" s="548"/>
      <c r="Q140" s="548"/>
      <c r="R140" s="548"/>
      <c r="S140" s="548"/>
      <c r="T140" s="548"/>
      <c r="U140" s="548"/>
      <c r="V140" s="548"/>
    </row>
    <row r="141" ht="15.75" customHeight="1">
      <c r="A141" s="1"/>
      <c r="B141" s="612"/>
      <c r="C141" s="612"/>
      <c r="D141" s="612"/>
      <c r="E141" s="612"/>
      <c r="F141" s="612"/>
      <c r="G141" s="566"/>
      <c r="H141" s="566"/>
      <c r="I141" s="566"/>
      <c r="J141" s="566"/>
      <c r="K141" s="566"/>
      <c r="L141" s="566"/>
      <c r="M141" s="661"/>
      <c r="N141" s="1"/>
      <c r="O141" s="1"/>
      <c r="P141" s="548"/>
      <c r="Q141" s="548"/>
      <c r="R141" s="548"/>
      <c r="S141" s="548"/>
      <c r="T141" s="548"/>
      <c r="U141" s="548"/>
      <c r="V141" s="548"/>
    </row>
    <row r="142" ht="15.75" customHeight="1">
      <c r="A142" s="1"/>
      <c r="B142" s="612"/>
      <c r="C142" s="612"/>
      <c r="D142" s="612"/>
      <c r="E142" s="612"/>
      <c r="F142" s="612"/>
      <c r="G142" s="566"/>
      <c r="H142" s="566"/>
      <c r="I142" s="566"/>
      <c r="J142" s="566"/>
      <c r="K142" s="566"/>
      <c r="L142" s="566"/>
      <c r="M142" s="661"/>
      <c r="N142" s="1"/>
      <c r="O142" s="1"/>
      <c r="P142" s="548"/>
      <c r="Q142" s="548"/>
      <c r="R142" s="548"/>
      <c r="S142" s="548"/>
      <c r="T142" s="548"/>
      <c r="U142" s="548"/>
      <c r="V142" s="548"/>
    </row>
  </sheetData>
  <mergeCells count="4">
    <mergeCell ref="A32:H32"/>
    <mergeCell ref="A42:F42"/>
    <mergeCell ref="A52:F52"/>
    <mergeCell ref="A61:E61"/>
  </mergeCells>
  <conditionalFormatting sqref="A73:H79 I79">
    <cfRule type="notContainsBlanks" dxfId="1" priority="1">
      <formula>LEN(TRIM(A73))&gt;0</formula>
    </cfRule>
  </conditionalFormatting>
  <drawing r:id="rId2"/>
  <legacyDrawing r:id="rId3"/>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7.29" defaultRowHeight="15.0"/>
  <cols>
    <col customWidth="1" min="1" max="1" width="26.57"/>
    <col customWidth="1" min="2" max="4" width="7.14"/>
    <col customWidth="1" min="5" max="5" width="7.29"/>
    <col customWidth="1" min="6" max="12" width="7.14"/>
    <col customWidth="1" min="13" max="13" width="8.43"/>
    <col customWidth="1" min="14" max="23" width="10.71"/>
  </cols>
  <sheetData>
    <row r="1" ht="15.75" customHeight="1">
      <c r="A1" s="9"/>
      <c r="B1" s="668">
        <v>1984.0</v>
      </c>
      <c r="C1" s="668">
        <v>1988.0</v>
      </c>
      <c r="D1" s="668">
        <v>1992.0</v>
      </c>
      <c r="E1" s="668">
        <v>1996.0</v>
      </c>
      <c r="F1" s="668">
        <v>2000.0</v>
      </c>
      <c r="G1" s="668">
        <v>2004.0</v>
      </c>
      <c r="H1" s="668">
        <v>2008.0</v>
      </c>
      <c r="I1" s="668">
        <v>2010.0</v>
      </c>
      <c r="J1" s="668">
        <v>2011.0</v>
      </c>
      <c r="K1" s="668">
        <v>2012.0</v>
      </c>
      <c r="L1" s="9">
        <v>2013.0</v>
      </c>
      <c r="M1" s="9">
        <v>2014.0</v>
      </c>
      <c r="N1" s="10">
        <v>2015.0</v>
      </c>
      <c r="O1" s="9"/>
      <c r="P1" s="9"/>
      <c r="Q1" s="9"/>
      <c r="R1" s="9"/>
      <c r="S1" s="9"/>
      <c r="T1" s="9"/>
      <c r="U1" s="9"/>
      <c r="V1" s="9"/>
      <c r="W1" s="9"/>
    </row>
    <row r="2" ht="18.0" customHeight="1">
      <c r="A2" s="669" t="s">
        <v>570</v>
      </c>
      <c r="B2" s="670"/>
      <c r="C2" s="670"/>
      <c r="D2" s="670"/>
      <c r="E2" s="670"/>
      <c r="F2" s="670"/>
      <c r="G2" s="670"/>
      <c r="H2" s="670"/>
      <c r="I2" s="670"/>
      <c r="J2" s="670"/>
      <c r="K2" s="670"/>
      <c r="L2" s="671"/>
      <c r="M2" s="671"/>
      <c r="N2" s="671"/>
      <c r="O2" s="671"/>
      <c r="P2" s="671"/>
      <c r="Q2" s="671"/>
      <c r="R2" s="671"/>
      <c r="S2" s="671"/>
      <c r="T2" s="671"/>
      <c r="U2" s="671"/>
      <c r="V2" s="671"/>
      <c r="W2" s="671"/>
    </row>
    <row r="3" ht="15.75" customHeight="1">
      <c r="A3" s="27" t="s">
        <v>808</v>
      </c>
      <c r="B3" s="98">
        <f>'Wireline (MS)'!B37</f>
        <v>91.58442168</v>
      </c>
      <c r="C3" s="98">
        <f>'Wireline (MS)'!C37</f>
        <v>89.34604127</v>
      </c>
      <c r="D3" s="98">
        <f>'Wireline (MS)'!D37</f>
        <v>88.3</v>
      </c>
      <c r="E3" s="98">
        <f>'Wireline (MS)'!E37</f>
        <v>82.06648045</v>
      </c>
      <c r="F3" s="98">
        <f>'Wireline (MS)'!F37</f>
        <v>91.72308275</v>
      </c>
      <c r="G3" s="98">
        <f>'Wireline (MS)'!G37</f>
        <v>81.16161616</v>
      </c>
      <c r="H3" s="98">
        <f>'Wireline (MS)'!H37</f>
        <v>91.76020822</v>
      </c>
      <c r="I3" s="98">
        <f>'Wireline (MS)'!I37</f>
        <v>87.14944075</v>
      </c>
      <c r="J3" s="98">
        <f>'Wireline (MS)'!J37</f>
        <v>87.94932118</v>
      </c>
      <c r="K3" s="98">
        <f>'Wireline (MS)'!K37</f>
        <v>87.32137176</v>
      </c>
      <c r="L3" s="98">
        <f>'Wireline (MS)'!L37</f>
        <v>86.62475283</v>
      </c>
      <c r="M3" s="98">
        <f>'Wireline (MS)'!M37</f>
        <v>85.310964</v>
      </c>
      <c r="N3" s="98">
        <f>'Wireline (MS)'!N37</f>
        <v>79.35634406</v>
      </c>
      <c r="O3" s="1"/>
      <c r="P3" s="1"/>
      <c r="Q3" s="1"/>
      <c r="R3" s="1"/>
      <c r="S3" s="1"/>
      <c r="T3" s="1"/>
      <c r="U3" s="1"/>
      <c r="V3" s="1"/>
      <c r="W3" s="1"/>
    </row>
    <row r="4" ht="18.0" customHeight="1">
      <c r="A4" s="27" t="s">
        <v>806</v>
      </c>
      <c r="B4" s="98"/>
      <c r="C4" s="98">
        <f>'Wireless (MS)'!C22</f>
        <v>100</v>
      </c>
      <c r="D4" s="98">
        <f>'Wireless (MS)'!D22</f>
        <v>100</v>
      </c>
      <c r="E4" s="98">
        <f>'Wireless (MS)'!E22</f>
        <v>100</v>
      </c>
      <c r="F4" s="98">
        <f>'Wireless (MS)'!F22</f>
        <v>95.65</v>
      </c>
      <c r="G4" s="98">
        <f>'Wireless (MS)'!G22</f>
        <v>97.98586957</v>
      </c>
      <c r="H4" s="98">
        <f>'Wireless (MS)'!H22</f>
        <v>98.29506173</v>
      </c>
      <c r="I4" s="98">
        <f>'Wireless (MS)'!I22</f>
        <v>96.71388889</v>
      </c>
      <c r="J4" s="98">
        <f>'Wireless (MS)'!J22</f>
        <v>96.18534031</v>
      </c>
      <c r="K4" s="98">
        <f>'Wireless (MS)'!K22</f>
        <v>94.60882353</v>
      </c>
      <c r="L4" s="98">
        <f>'Wireless (MS)'!L22</f>
        <v>93.70188679</v>
      </c>
      <c r="M4" s="98">
        <f>'Wireless (MS)'!M22</f>
        <v>94.40227273</v>
      </c>
      <c r="N4" s="98">
        <f>'Wireless (MS)'!N22</f>
        <v>93.27711864</v>
      </c>
      <c r="O4" s="1"/>
      <c r="P4" s="1"/>
      <c r="Q4" s="1"/>
      <c r="R4" s="1"/>
      <c r="S4" s="1"/>
      <c r="T4" s="1"/>
      <c r="U4" s="1"/>
      <c r="V4" s="1"/>
      <c r="W4" s="1"/>
    </row>
    <row r="5" ht="15.75" customHeight="1">
      <c r="A5" s="15" t="s">
        <v>240</v>
      </c>
      <c r="B5" s="146"/>
      <c r="C5" s="146"/>
      <c r="D5" s="146"/>
      <c r="E5" s="239">
        <f>'ISPs (MS)'!B42</f>
        <v>57.94979079</v>
      </c>
      <c r="F5" s="239">
        <f>'ISPs (MS)'!C42</f>
        <v>38.71146987</v>
      </c>
      <c r="G5" s="239">
        <f>'ISPs (MS)'!D42</f>
        <v>50.71394032</v>
      </c>
      <c r="H5" s="239">
        <f>'ISPs (MS)'!E42</f>
        <v>51.17072598</v>
      </c>
      <c r="I5" s="239">
        <f>'ISPs (MS)'!F42</f>
        <v>57.74038303</v>
      </c>
      <c r="J5" s="239">
        <f>'ISPs (MS)'!G42</f>
        <v>58.48844336</v>
      </c>
      <c r="K5" s="239">
        <f>'ISPs (MS)'!H42</f>
        <v>58.81775608</v>
      </c>
      <c r="L5" s="239">
        <f>'ISPs (MS)'!I42</f>
        <v>60.53113111</v>
      </c>
      <c r="M5" s="239">
        <f>'ISPs (MS)'!J42</f>
        <v>62.32405952</v>
      </c>
      <c r="N5" s="239">
        <f>'ISPs (MS)'!K42</f>
        <v>60.97389988</v>
      </c>
      <c r="O5" s="103"/>
      <c r="P5" s="103"/>
      <c r="Q5" s="103"/>
      <c r="R5" s="103"/>
      <c r="S5" s="103"/>
      <c r="T5" s="103"/>
      <c r="U5" s="103"/>
      <c r="V5" s="103"/>
      <c r="W5" s="103"/>
    </row>
    <row r="6" ht="15.75" customHeight="1">
      <c r="A6" s="1" t="s">
        <v>809</v>
      </c>
      <c r="B6" s="1">
        <f>'CableSatIPTV (MS)'!B48</f>
        <v>41.11405836</v>
      </c>
      <c r="C6" s="1">
        <f>'CableSatIPTV (MS)'!C48</f>
        <v>53.80963875</v>
      </c>
      <c r="D6" s="1">
        <f>'CableSatIPTV (MS)'!D48</f>
        <v>69.17161197</v>
      </c>
      <c r="E6" s="1">
        <f>'CableSatIPTV (MS)'!E48</f>
        <v>84.97617143</v>
      </c>
      <c r="F6" s="1">
        <f>'CableSatIPTV (MS)'!F48</f>
        <v>75.16434511</v>
      </c>
      <c r="G6" s="1">
        <f>'CableSatIPTV (MS)'!G48</f>
        <v>87.10957654</v>
      </c>
      <c r="H6" s="1">
        <f>'CableSatIPTV (MS)'!H48</f>
        <v>83.32925865</v>
      </c>
      <c r="I6" s="1">
        <f>'CableSatIPTV (MS)'!I48</f>
        <v>83.6455553</v>
      </c>
      <c r="J6" s="1">
        <f>'CableSatIPTV (MS)'!J48</f>
        <v>84.11533142</v>
      </c>
      <c r="K6" s="1">
        <f>'CableSatIPTV (MS)'!K48</f>
        <v>82.25633118</v>
      </c>
      <c r="L6" s="1">
        <f>'CableSatIPTV (MS)'!L48</f>
        <v>80.61223121</v>
      </c>
      <c r="M6" s="1">
        <f>'CableSatIPTV (MS)'!M48</f>
        <v>82.0806271</v>
      </c>
      <c r="N6" s="1">
        <f>'CableSatIPTV (MS)'!N48</f>
        <v>80.21580588</v>
      </c>
      <c r="O6" s="147"/>
      <c r="P6" s="1"/>
      <c r="Q6" s="1"/>
      <c r="R6" s="1"/>
      <c r="S6" s="1"/>
      <c r="T6" s="1"/>
      <c r="U6" s="1"/>
      <c r="V6" s="1"/>
      <c r="W6" s="1"/>
    </row>
    <row r="7" ht="15.75" customHeight="1">
      <c r="A7" s="15" t="s">
        <v>887</v>
      </c>
      <c r="B7" s="98">
        <f>'Total TV Universe (MS)'!D51</f>
        <v>58.2601788</v>
      </c>
      <c r="C7" s="98">
        <f>'Total TV Universe (MS)'!E51</f>
        <v>59.70266616</v>
      </c>
      <c r="D7" s="98">
        <f>'Total TV Universe (MS)'!F51</f>
        <v>59.05650309</v>
      </c>
      <c r="E7" s="98">
        <f>'Total TV Universe (MS)'!G51</f>
        <v>65.66268253</v>
      </c>
      <c r="F7" s="98">
        <f>'Total TV Universe (MS)'!H51</f>
        <v>63.85996765</v>
      </c>
      <c r="G7" s="98">
        <f>'Total TV Universe (MS)'!I51</f>
        <v>63.78734216</v>
      </c>
      <c r="H7" s="98">
        <f>'Total TV Universe (MS)'!J51</f>
        <v>69.85920911</v>
      </c>
      <c r="I7" s="98">
        <f>'Total TV Universe (MS)'!K51</f>
        <v>75.44680728</v>
      </c>
      <c r="J7" s="98">
        <f>'Total TV Universe (MS)'!L51</f>
        <v>76.41487077</v>
      </c>
      <c r="K7" s="98">
        <f>'Total TV Universe (MS)'!M51</f>
        <v>75.26163017</v>
      </c>
      <c r="L7" s="98">
        <f>'Total TV Universe (MS)'!N51</f>
        <v>77.48007304</v>
      </c>
      <c r="M7" s="98">
        <f>'Total TV Universe (MS)'!O51</f>
        <v>81.25105726</v>
      </c>
      <c r="N7" s="98">
        <f>'Total TV Universe (MS)'!P51</f>
        <v>79.63785356</v>
      </c>
      <c r="O7" s="147"/>
      <c r="P7" s="2"/>
      <c r="Q7" s="1"/>
      <c r="R7" s="1"/>
      <c r="S7" s="1"/>
      <c r="T7" s="1"/>
      <c r="U7" s="1"/>
      <c r="V7" s="1"/>
      <c r="W7" s="1"/>
    </row>
    <row r="8" ht="15.75" customHeight="1">
      <c r="A8" s="15" t="s">
        <v>888</v>
      </c>
      <c r="B8" s="239" t="str">
        <f>'Pay &amp; Specialty (MS)'!B36</f>
        <v>N/A</v>
      </c>
      <c r="C8" s="239">
        <f>'Pay &amp; Specialty (MS)'!C36</f>
        <v>79.49438202</v>
      </c>
      <c r="D8" s="239">
        <f>'Pay &amp; Specialty (MS)'!E36</f>
        <v>66.17170736</v>
      </c>
      <c r="E8" s="239">
        <f>'Pay &amp; Specialty (MS)'!F36</f>
        <v>62.1839634</v>
      </c>
      <c r="F8" s="239">
        <f>'Pay &amp; Specialty (MS)'!H36</f>
        <v>44.86666336</v>
      </c>
      <c r="G8" s="239">
        <f>'Pay &amp; Specialty (MS)'!I36</f>
        <v>59.86826464</v>
      </c>
      <c r="H8" s="239">
        <f>'Pay &amp; Specialty (MS)'!J36</f>
        <v>71.34315442</v>
      </c>
      <c r="I8" s="239">
        <f>'Pay &amp; Specialty (MS)'!K36</f>
        <v>74.65198928</v>
      </c>
      <c r="J8" s="239">
        <f>'Pay &amp; Specialty (MS)'!L36</f>
        <v>80.01391295</v>
      </c>
      <c r="K8" s="239">
        <f>'Pay &amp; Specialty (MS)'!M36</f>
        <v>78.41977882</v>
      </c>
      <c r="L8" s="239">
        <f>'Pay &amp; Specialty (MS)'!N36</f>
        <v>74.98180638</v>
      </c>
      <c r="M8" s="239">
        <f>'Pay &amp; Specialty (MS)'!O36</f>
        <v>83.65520823</v>
      </c>
      <c r="N8" s="239">
        <f>'Pay &amp; Specialty (MS)'!P36</f>
        <v>80.33657688</v>
      </c>
      <c r="O8" s="1"/>
      <c r="P8" s="1"/>
      <c r="Q8" s="1"/>
      <c r="R8" s="1"/>
      <c r="S8" s="1"/>
      <c r="T8" s="1"/>
      <c r="U8" s="1"/>
      <c r="V8" s="1"/>
      <c r="W8" s="1"/>
    </row>
    <row r="9" ht="15.75" customHeight="1">
      <c r="A9" s="15" t="s">
        <v>889</v>
      </c>
      <c r="B9" s="239">
        <f>'Broadcast TV (MS)'!B44</f>
        <v>66.22266991</v>
      </c>
      <c r="C9" s="239">
        <f>'Broadcast TV (MS)'!C44</f>
        <v>66.97294077</v>
      </c>
      <c r="D9" s="239">
        <f>'Broadcast TV (MS)'!E44</f>
        <v>66.81504598</v>
      </c>
      <c r="E9" s="239">
        <f>'Broadcast TV (MS)'!F44</f>
        <v>70.46993421</v>
      </c>
      <c r="F9" s="239">
        <f>'Broadcast TV (MS)'!H44</f>
        <v>81.48718152</v>
      </c>
      <c r="G9" s="239">
        <f>'Broadcast TV (MS)'!I44</f>
        <v>84.81570784</v>
      </c>
      <c r="H9" s="239">
        <f>'Broadcast TV (MS)'!J44</f>
        <v>86.22954968</v>
      </c>
      <c r="I9" s="239">
        <f>'Broadcast TV (MS)'!K44</f>
        <v>87.80908858</v>
      </c>
      <c r="J9" s="239">
        <f>'Broadcast TV (MS)'!L44</f>
        <v>86.3351471</v>
      </c>
      <c r="K9" s="239">
        <f>'Broadcast TV (MS)'!M44</f>
        <v>86.07049798</v>
      </c>
      <c r="L9" s="239">
        <f>'Broadcast TV (MS)'!N44</f>
        <v>85.92787452</v>
      </c>
      <c r="M9" s="239">
        <f>'Broadcast TV (MS)'!O44</f>
        <v>86.56488839</v>
      </c>
      <c r="N9" s="239">
        <f>'Broadcast TV (MS)'!P44</f>
        <v>88.32197339</v>
      </c>
      <c r="O9" s="1"/>
      <c r="P9" s="1"/>
      <c r="Q9" s="1"/>
      <c r="R9" s="1"/>
      <c r="S9" s="1"/>
      <c r="T9" s="1"/>
      <c r="U9" s="1"/>
      <c r="V9" s="1"/>
      <c r="W9" s="1"/>
    </row>
    <row r="10" ht="15.75" customHeight="1">
      <c r="A10" s="15" t="s">
        <v>804</v>
      </c>
      <c r="B10" s="239">
        <f>'Radio (MS)'!B31</f>
        <v>47.5508694</v>
      </c>
      <c r="C10" s="239">
        <f>'Radio (MS)'!C31</f>
        <v>44.33442343</v>
      </c>
      <c r="D10" s="239">
        <f>'Radio (MS)'!D31</f>
        <v>45.92641255</v>
      </c>
      <c r="E10" s="239">
        <f>'Radio (MS)'!E31</f>
        <v>47.74959374</v>
      </c>
      <c r="F10" s="239">
        <f>'Radio (MS)'!F31</f>
        <v>53.6093179</v>
      </c>
      <c r="G10" s="239">
        <f>'Radio (MS)'!G31</f>
        <v>57.58213769</v>
      </c>
      <c r="H10" s="239">
        <f>'Radio (MS)'!H31</f>
        <v>61.71021686</v>
      </c>
      <c r="I10" s="239">
        <f>'Radio (MS)'!I31</f>
        <v>58.03619607</v>
      </c>
      <c r="J10" s="239">
        <f>'Radio (MS)'!J31</f>
        <v>53.99355849</v>
      </c>
      <c r="K10" s="239">
        <f>'Radio (MS)'!K31</f>
        <v>53.13834901</v>
      </c>
      <c r="L10" s="239">
        <f>'Radio (MS)'!L31</f>
        <v>56.81957471</v>
      </c>
      <c r="M10" s="239">
        <f>'Radio (MS)'!M31</f>
        <v>58.017554</v>
      </c>
      <c r="N10" s="239">
        <f>'Radio (MS)'!N31</f>
        <v>57.89023216</v>
      </c>
      <c r="O10" s="1"/>
      <c r="P10" s="1"/>
      <c r="Q10" s="1"/>
      <c r="R10" s="1"/>
      <c r="S10" s="1"/>
      <c r="T10" s="1"/>
      <c r="U10" s="1"/>
      <c r="V10" s="1"/>
      <c r="W10" s="1"/>
    </row>
    <row r="11" ht="15.75" customHeight="1">
      <c r="A11" s="15" t="s">
        <v>890</v>
      </c>
      <c r="B11" s="239">
        <f>'Newspaper (MS)'!B44</f>
        <v>64.30512858</v>
      </c>
      <c r="C11" s="239">
        <f>'Newspaper (MS)'!C44</f>
        <v>67.24210031</v>
      </c>
      <c r="D11" s="239">
        <f>'Newspaper (MS)'!D44</f>
        <v>70.15870524</v>
      </c>
      <c r="E11" s="239">
        <f>'Newspaper (MS)'!E44</f>
        <v>66.72178248</v>
      </c>
      <c r="F11" s="239">
        <f>'Newspaper (MS)'!F44</f>
        <v>79.23169992</v>
      </c>
      <c r="G11" s="239">
        <f>'Newspaper (MS)'!G44</f>
        <v>63.53559687</v>
      </c>
      <c r="H11" s="239">
        <f>'Newspaper (MS)'!H44</f>
        <v>67.6874384</v>
      </c>
      <c r="I11" s="239">
        <f>'Newspaper (MS)'!I44</f>
        <v>83.095418</v>
      </c>
      <c r="J11" s="239">
        <f>'Newspaper (MS)'!J44</f>
        <v>83.99198124</v>
      </c>
      <c r="K11" s="239">
        <f>'Newspaper (MS)'!K44</f>
        <v>73.08235098</v>
      </c>
      <c r="L11" s="239">
        <f>'Newspaper (MS)'!L44</f>
        <v>77.7776674</v>
      </c>
      <c r="M11" s="239">
        <f>'Newspaper (MS)'!M44</f>
        <v>75.49685642</v>
      </c>
      <c r="N11" s="25">
        <v>82.8</v>
      </c>
      <c r="O11" s="1"/>
      <c r="P11" s="1"/>
      <c r="Q11" s="1"/>
      <c r="R11" s="1"/>
      <c r="S11" s="1"/>
      <c r="T11" s="1"/>
      <c r="U11" s="1"/>
      <c r="V11" s="1"/>
      <c r="W11" s="1"/>
    </row>
    <row r="12" ht="15.75" customHeight="1">
      <c r="A12" s="15" t="s">
        <v>849</v>
      </c>
      <c r="B12" s="239">
        <f>'Magazines (MS)'!B40</f>
        <v>40.54474708</v>
      </c>
      <c r="C12" s="239">
        <f>'Magazines (MS)'!C40</f>
        <v>74.56774194</v>
      </c>
      <c r="D12" s="239">
        <f>'Magazines (MS)'!D40</f>
        <v>66.73709629</v>
      </c>
      <c r="E12" s="239">
        <f>'Magazines (MS)'!E40</f>
        <v>47.28045886</v>
      </c>
      <c r="F12" s="239">
        <f>'Magazines (MS)'!F40</f>
        <v>43.12307692</v>
      </c>
      <c r="G12" s="239">
        <f>'Magazines (MS)'!G40</f>
        <v>32.35341887</v>
      </c>
      <c r="H12" s="239">
        <f>'Magazines (MS)'!H40</f>
        <v>26.724858</v>
      </c>
      <c r="I12" s="239">
        <f>'Magazines (MS)'!I40</f>
        <v>28.30592645</v>
      </c>
      <c r="J12" s="239">
        <f>'Magazines (MS)'!J40</f>
        <v>28.23132184</v>
      </c>
      <c r="K12" s="239">
        <f>'Magazines (MS)'!K40</f>
        <v>27.39854318</v>
      </c>
      <c r="L12" s="239">
        <f>'Magazines (MS)'!L40</f>
        <v>28.10168707</v>
      </c>
      <c r="M12" s="239">
        <f>'Magazines (MS)'!M40</f>
        <v>25.23116883</v>
      </c>
      <c r="N12" s="239">
        <f>'Magazines (MS)'!N40</f>
        <v>24.46397097</v>
      </c>
      <c r="O12" s="1"/>
      <c r="P12" s="1"/>
      <c r="Q12" s="1"/>
      <c r="R12" s="1"/>
      <c r="S12" s="1"/>
      <c r="T12" s="1"/>
      <c r="U12" s="1"/>
      <c r="V12" s="1"/>
      <c r="W12" s="1"/>
    </row>
    <row r="13" ht="15.75" customHeight="1">
      <c r="A13" s="15" t="s">
        <v>891</v>
      </c>
      <c r="B13" s="239">
        <f>'Top 20 w Telecoms'!B43</f>
        <v>64.95494993</v>
      </c>
      <c r="C13" s="239">
        <f>'Top 20 w Telecoms'!L43</f>
        <v>59.92148766</v>
      </c>
      <c r="D13" s="239">
        <f>'Top 20 w Telecoms'!V43</f>
        <v>58.14939281</v>
      </c>
      <c r="E13" s="239">
        <f>'Top 20 w Telecoms'!AF43</f>
        <v>55.63610982</v>
      </c>
      <c r="F13" s="239">
        <f>'Top 20 w Telecoms'!AQ43</f>
        <v>60.4086495</v>
      </c>
      <c r="G13" s="239">
        <f>'Top 20 w Telecoms'!BC43</f>
        <v>60.64538323</v>
      </c>
      <c r="H13" s="239">
        <f>'Top 20 w Telecoms'!BO43</f>
        <v>63.81197332</v>
      </c>
      <c r="I13" s="239">
        <f>'Top 20 w Telecoms'!CA43</f>
        <v>63.21420288</v>
      </c>
      <c r="J13" s="239">
        <f>'Top 20 w Telecoms'!CM43</f>
        <v>68.86424853</v>
      </c>
      <c r="K13" s="239">
        <f>'Top 20 w Telecoms'!CZ43</f>
        <v>67.00665015</v>
      </c>
      <c r="L13" s="239">
        <f>'Top 20 w Telecoms'!DM43</f>
        <v>68.00796972</v>
      </c>
      <c r="M13" s="239">
        <f>'Top 20 w Telecoms'!DZ43</f>
        <v>69.16194086</v>
      </c>
      <c r="N13" s="239">
        <f>'Top 20 w Telecoms'!EM43</f>
        <v>67.34939912</v>
      </c>
      <c r="O13" s="1"/>
      <c r="P13" s="1"/>
      <c r="Q13" s="1"/>
      <c r="R13" s="1"/>
      <c r="S13" s="1"/>
      <c r="T13" s="1"/>
      <c r="U13" s="1"/>
      <c r="V13" s="1"/>
      <c r="W13" s="1"/>
    </row>
    <row r="14" ht="15.75" customHeight="1">
      <c r="A14" s="15"/>
      <c r="B14" s="92"/>
      <c r="C14" s="92"/>
      <c r="D14" s="92"/>
      <c r="E14" s="92"/>
      <c r="F14" s="92"/>
      <c r="G14" s="92"/>
      <c r="H14" s="92"/>
      <c r="I14" s="20"/>
      <c r="J14" s="92"/>
      <c r="K14" s="1"/>
      <c r="L14" s="1"/>
      <c r="M14" s="1"/>
      <c r="N14" s="1"/>
      <c r="O14" s="1"/>
      <c r="P14" s="1"/>
      <c r="Q14" s="1"/>
      <c r="R14" s="1"/>
      <c r="S14" s="1"/>
      <c r="T14" s="1"/>
      <c r="U14" s="1"/>
      <c r="V14" s="1"/>
      <c r="W14" s="1"/>
    </row>
    <row r="15" ht="18.0" customHeight="1">
      <c r="A15" s="683" t="s">
        <v>897</v>
      </c>
      <c r="B15" s="686"/>
      <c r="C15" s="686"/>
      <c r="D15" s="686"/>
      <c r="E15" s="686"/>
      <c r="F15" s="686"/>
      <c r="G15" s="686"/>
      <c r="H15" s="686"/>
      <c r="I15" s="686"/>
      <c r="J15" s="686"/>
      <c r="K15" s="687"/>
      <c r="L15" s="687"/>
      <c r="M15" s="687"/>
      <c r="N15" s="687"/>
      <c r="O15" s="687"/>
      <c r="P15" s="687"/>
      <c r="Q15" s="687"/>
      <c r="R15" s="687"/>
      <c r="S15" s="687"/>
      <c r="T15" s="687"/>
      <c r="U15" s="687"/>
      <c r="V15" s="687"/>
      <c r="W15" s="687"/>
    </row>
    <row r="16" ht="15.75" customHeight="1">
      <c r="A16" s="668"/>
      <c r="B16" s="668">
        <v>1984.0</v>
      </c>
      <c r="C16" s="668">
        <v>1988.0</v>
      </c>
      <c r="D16" s="668">
        <v>1992.0</v>
      </c>
      <c r="E16" s="668">
        <v>1996.0</v>
      </c>
      <c r="F16" s="668">
        <v>2000.0</v>
      </c>
      <c r="G16" s="668">
        <v>2004.0</v>
      </c>
      <c r="H16" s="668">
        <v>2008.0</v>
      </c>
      <c r="I16" s="668">
        <v>2010.0</v>
      </c>
      <c r="J16" s="668">
        <v>2011.0</v>
      </c>
      <c r="K16" s="668">
        <v>2012.0</v>
      </c>
      <c r="L16" s="9">
        <v>2013.0</v>
      </c>
      <c r="M16" s="9">
        <v>2014.0</v>
      </c>
      <c r="N16" s="10">
        <v>2015.0</v>
      </c>
      <c r="O16" s="9"/>
      <c r="P16" s="9"/>
      <c r="Q16" s="9"/>
      <c r="R16" s="9"/>
      <c r="S16" s="9"/>
      <c r="T16" s="9"/>
      <c r="U16" s="9"/>
      <c r="V16" s="9"/>
      <c r="W16" s="9"/>
    </row>
    <row r="17" ht="15.75" customHeight="1">
      <c r="A17" s="27" t="s">
        <v>808</v>
      </c>
      <c r="B17" s="98">
        <f>'Wireline (MS)'!B38</f>
        <v>5031.588011</v>
      </c>
      <c r="C17" s="98">
        <f>'Wireline (MS)'!C38</f>
        <v>4427.175216</v>
      </c>
      <c r="D17" s="98">
        <f>'Wireline (MS)'!D38</f>
        <v>4189.297146</v>
      </c>
      <c r="E17" s="98">
        <f>'Wireline (MS)'!E38</f>
        <v>3360.449391</v>
      </c>
      <c r="F17" s="98">
        <f>'Wireline (MS)'!F38</f>
        <v>4131.837829</v>
      </c>
      <c r="G17" s="98">
        <f>'Wireline (MS)'!G38</f>
        <v>2961.468932</v>
      </c>
      <c r="H17" s="98">
        <f>'Wireline (MS)'!H38</f>
        <v>3897.049702</v>
      </c>
      <c r="I17" s="98">
        <f>'Wireline (MS)'!I38</f>
        <v>3462.175175</v>
      </c>
      <c r="J17" s="98">
        <f>'Wireline (MS)'!J38</f>
        <v>3506.951629</v>
      </c>
      <c r="K17" s="98">
        <f>'Wireline (MS)'!K38</f>
        <v>3416.431649</v>
      </c>
      <c r="L17" s="98">
        <f>'Wireline (MS)'!L38</f>
        <v>3319.61616</v>
      </c>
      <c r="M17" s="98">
        <f>'Wireline (MS)'!M38</f>
        <v>3139.834857</v>
      </c>
      <c r="N17" s="98">
        <f>'Wireline (MS)'!N38</f>
        <v>2903.934598</v>
      </c>
      <c r="O17" s="1"/>
      <c r="P17" s="1"/>
      <c r="Q17" s="1"/>
      <c r="R17" s="1"/>
      <c r="S17" s="1"/>
      <c r="T17" s="1"/>
      <c r="U17" s="1"/>
      <c r="V17" s="1"/>
      <c r="W17" s="1"/>
    </row>
    <row r="18" ht="15.75" customHeight="1">
      <c r="A18" s="27" t="s">
        <v>806</v>
      </c>
      <c r="B18" s="92"/>
      <c r="C18" s="1">
        <f>'Wireless (MS)'!C23</f>
        <v>6164.808229</v>
      </c>
      <c r="D18" s="1">
        <f>'Wireless (MS)'!D23</f>
        <v>7968.262185</v>
      </c>
      <c r="E18" s="1">
        <f>'Wireless (MS)'!E23</f>
        <v>4995.06524</v>
      </c>
      <c r="F18" s="1">
        <f>'Wireless (MS)'!F23</f>
        <v>2641.310151</v>
      </c>
      <c r="G18" s="1">
        <f>'Wireless (MS)'!G23</f>
        <v>3085.135475</v>
      </c>
      <c r="H18" s="1">
        <f>'Wireless (MS)'!H23</f>
        <v>3155.2179</v>
      </c>
      <c r="I18" s="1">
        <f>'Wireless (MS)'!I23</f>
        <v>3060.324574</v>
      </c>
      <c r="J18" s="1">
        <f>'Wireless (MS)'!J23</f>
        <v>3010.276881</v>
      </c>
      <c r="K18" s="1">
        <f>'Wireless (MS)'!K23</f>
        <v>2890.904852</v>
      </c>
      <c r="L18" s="1">
        <f>'Wireless (MS)'!L23</f>
        <v>2822.042664</v>
      </c>
      <c r="M18" s="1">
        <f>'Wireless (MS)'!M23</f>
        <v>2855.989015</v>
      </c>
      <c r="N18" s="1">
        <f>'Wireless (MS)'!N23</f>
        <v>2791.883074</v>
      </c>
      <c r="O18" s="1"/>
      <c r="P18" s="1"/>
      <c r="Q18" s="1"/>
      <c r="R18" s="1"/>
      <c r="S18" s="1"/>
      <c r="T18" s="1"/>
      <c r="U18" s="1"/>
      <c r="V18" s="1"/>
      <c r="W18" s="1"/>
    </row>
    <row r="19" ht="15.75" customHeight="1">
      <c r="A19" s="15" t="s">
        <v>240</v>
      </c>
      <c r="B19" s="92"/>
      <c r="C19" s="92"/>
      <c r="D19" s="92"/>
      <c r="E19" s="239">
        <f>'ISPs (MS)'!B43</f>
        <v>1339.834999</v>
      </c>
      <c r="F19" s="239">
        <f>'ISPs (MS)'!C43</f>
        <v>536.4359417</v>
      </c>
      <c r="G19" s="239">
        <f>'ISPs (MS)'!D43</f>
        <v>826.8610153</v>
      </c>
      <c r="H19" s="239">
        <f>'ISPs (MS)'!E43</f>
        <v>809.1489854</v>
      </c>
      <c r="I19" s="239">
        <f>'ISPs (MS)'!F43</f>
        <v>1023.260813</v>
      </c>
      <c r="J19" s="239">
        <f>'ISPs (MS)'!G43</f>
        <v>1054.835017</v>
      </c>
      <c r="K19" s="239">
        <f>'ISPs (MS)'!H43</f>
        <v>1072.054795</v>
      </c>
      <c r="L19" s="239">
        <f>'ISPs (MS)'!I43</f>
        <v>1131.155562</v>
      </c>
      <c r="M19" s="239">
        <f>'ISPs (MS)'!J43</f>
        <v>1208.285374</v>
      </c>
      <c r="N19" s="239">
        <f>'ISPs (MS)'!K43</f>
        <v>1151.504455</v>
      </c>
      <c r="O19" s="1"/>
      <c r="P19" s="1"/>
      <c r="Q19" s="1"/>
      <c r="R19" s="1"/>
      <c r="S19" s="1"/>
      <c r="T19" s="1"/>
      <c r="U19" s="1"/>
      <c r="V19" s="1"/>
      <c r="W19" s="1"/>
    </row>
    <row r="20" ht="15.75" customHeight="1">
      <c r="A20" s="1" t="s">
        <v>809</v>
      </c>
      <c r="B20" s="1">
        <f>'CableSatIPTV (MS)'!B49</f>
        <v>760.656373</v>
      </c>
      <c r="C20" s="1">
        <f>'CableSatIPTV (MS)'!C49</f>
        <v>1010.955778</v>
      </c>
      <c r="D20" s="1">
        <f>'CableSatIPTV (MS)'!D49</f>
        <v>1599.115098</v>
      </c>
      <c r="E20" s="1">
        <f>'CableSatIPTV (MS)'!E49</f>
        <v>2314.558186</v>
      </c>
      <c r="F20" s="1">
        <f>'CableSatIPTV (MS)'!F49</f>
        <v>1728.896313</v>
      </c>
      <c r="G20" s="1">
        <f>'CableSatIPTV (MS)'!G49</f>
        <v>2205.692622</v>
      </c>
      <c r="H20" s="1">
        <f>'CableSatIPTV (MS)'!H49</f>
        <v>1947.88145</v>
      </c>
      <c r="I20" s="1">
        <f>'CableSatIPTV (MS)'!I49</f>
        <v>1968.352817</v>
      </c>
      <c r="J20" s="1">
        <f>'CableSatIPTV (MS)'!J49</f>
        <v>1987.423017</v>
      </c>
      <c r="K20" s="1">
        <f>'CableSatIPTV (MS)'!K49</f>
        <v>1890.891497</v>
      </c>
      <c r="L20" s="1">
        <f>'CableSatIPTV (MS)'!L49</f>
        <v>1823.454359</v>
      </c>
      <c r="M20" s="1">
        <f>'CableSatIPTV (MS)'!M49</f>
        <v>1927.737873</v>
      </c>
      <c r="N20" s="1">
        <f>'CableSatIPTV (MS)'!N49</f>
        <v>1855.191374</v>
      </c>
      <c r="O20" s="1"/>
      <c r="P20" s="1"/>
      <c r="Q20" s="1"/>
      <c r="R20" s="1"/>
      <c r="S20" s="1"/>
      <c r="T20" s="1"/>
      <c r="U20" s="1"/>
      <c r="V20" s="1"/>
      <c r="W20" s="1"/>
    </row>
    <row r="21" ht="15.75" customHeight="1">
      <c r="A21" s="15" t="s">
        <v>887</v>
      </c>
      <c r="B21" s="98">
        <f>'Total TV Universe (MS)'!D52</f>
        <v>1752.665451</v>
      </c>
      <c r="C21" s="98">
        <f>'Total TV Universe (MS)'!E52</f>
        <v>1636.849019</v>
      </c>
      <c r="D21" s="98">
        <f>'Total TV Universe (MS)'!F52</f>
        <v>1499.700354</v>
      </c>
      <c r="E21" s="98">
        <f>'Total TV Universe (MS)'!G52</f>
        <v>1536.987347</v>
      </c>
      <c r="F21" s="98">
        <f>'Total TV Universe (MS)'!H52</f>
        <v>1378.857845</v>
      </c>
      <c r="G21" s="98">
        <f>'Total TV Universe (MS)'!I52</f>
        <v>1303.751605</v>
      </c>
      <c r="H21" s="98">
        <f>'Total TV Universe (MS)'!J52</f>
        <v>1530.79345</v>
      </c>
      <c r="I21" s="98">
        <f>'Total TV Universe (MS)'!K52</f>
        <v>1656.994367</v>
      </c>
      <c r="J21" s="98">
        <f>'Total TV Universe (MS)'!L52</f>
        <v>1673.687638</v>
      </c>
      <c r="K21" s="98">
        <f>'Total TV Universe (MS)'!M52</f>
        <v>1626.910798</v>
      </c>
      <c r="L21" s="98">
        <f>'Total TV Universe (MS)'!N52</f>
        <v>1717.129319</v>
      </c>
      <c r="M21" s="98">
        <f>'Total TV Universe (MS)'!O52</f>
        <v>1959.153661</v>
      </c>
      <c r="N21" s="394">
        <v>1847.9102159076442</v>
      </c>
      <c r="O21" s="1"/>
      <c r="P21" s="1"/>
      <c r="Q21" s="1"/>
      <c r="R21" s="1"/>
      <c r="S21" s="1"/>
      <c r="T21" s="1"/>
      <c r="U21" s="1"/>
      <c r="V21" s="1"/>
      <c r="W21" s="1"/>
    </row>
    <row r="22" ht="15.75" customHeight="1">
      <c r="A22" s="15" t="s">
        <v>888</v>
      </c>
      <c r="B22" s="1"/>
      <c r="C22" s="239">
        <f>'Pay &amp; Specialty (MS)'!C37</f>
        <v>1787.988417</v>
      </c>
      <c r="D22" s="239">
        <f>'Pay &amp; Specialty (MS)'!E37</f>
        <v>1385.59105</v>
      </c>
      <c r="E22" s="239">
        <f>'Pay &amp; Specialty (MS)'!F37</f>
        <v>1443.332282</v>
      </c>
      <c r="F22" s="239">
        <f>'Pay &amp; Specialty (MS)'!H37</f>
        <v>709.6093561</v>
      </c>
      <c r="G22" s="239">
        <f>'Pay &amp; Specialty (MS)'!I37</f>
        <v>1072.312741</v>
      </c>
      <c r="H22" s="239">
        <f>'Pay &amp; Specialty (MS)'!J37</f>
        <v>1434.550017</v>
      </c>
      <c r="I22" s="239">
        <f>'Pay &amp; Specialty (MS)'!K37</f>
        <v>1598.43212</v>
      </c>
      <c r="J22" s="239">
        <f>'Pay &amp; Specialty (MS)'!L37</f>
        <v>1834.57888</v>
      </c>
      <c r="K22" s="239">
        <f>'Pay &amp; Specialty (MS)'!M37</f>
        <v>1763.4411</v>
      </c>
      <c r="L22" s="239">
        <f>'Pay &amp; Specialty (MS)'!N37</f>
        <v>1970.577143</v>
      </c>
      <c r="M22" s="239">
        <f>'Pay &amp; Specialty (MS)'!O37</f>
        <v>2563.199406</v>
      </c>
      <c r="N22" s="239">
        <f>'Pay &amp; Specialty (MS)'!P37</f>
        <v>2105.452051</v>
      </c>
      <c r="O22" s="1"/>
      <c r="P22" s="1"/>
      <c r="Q22" s="1"/>
      <c r="R22" s="1"/>
      <c r="S22" s="1"/>
      <c r="T22" s="1"/>
      <c r="U22" s="1"/>
      <c r="V22" s="1"/>
      <c r="W22" s="1"/>
    </row>
    <row r="23" ht="15.75" customHeight="1">
      <c r="A23" s="15" t="s">
        <v>889</v>
      </c>
      <c r="B23" s="239">
        <f>'Broadcast TV (MS)'!B45</f>
        <v>2467.130008</v>
      </c>
      <c r="C23" s="239">
        <f>'Broadcast TV (MS)'!C45</f>
        <v>2298.977652</v>
      </c>
      <c r="D23" s="239">
        <f>'Broadcast TV (MS)'!E45</f>
        <v>2039.564301</v>
      </c>
      <c r="E23" s="239">
        <f>'Broadcast TV (MS)'!F45</f>
        <v>2026.830879</v>
      </c>
      <c r="F23" s="239">
        <f>'Broadcast TV (MS)'!H45</f>
        <v>2202.361154</v>
      </c>
      <c r="G23" s="239">
        <f>'Broadcast TV (MS)'!I45</f>
        <v>2229.466606</v>
      </c>
      <c r="H23" s="239">
        <f>'Broadcast TV (MS)'!J45</f>
        <v>2343.317046</v>
      </c>
      <c r="I23" s="239">
        <f>'Broadcast TV (MS)'!K45</f>
        <v>2465.26903</v>
      </c>
      <c r="J23" s="239">
        <f>'Broadcast TV (MS)'!L45</f>
        <v>2413.772188</v>
      </c>
      <c r="K23" s="239">
        <f>'Broadcast TV (MS)'!M45</f>
        <v>2492.492984</v>
      </c>
      <c r="L23" s="239">
        <f>'Broadcast TV (MS)'!N45</f>
        <v>2452.626398</v>
      </c>
      <c r="M23" s="239">
        <f>'Broadcast TV (MS)'!O45</f>
        <v>2578.333691</v>
      </c>
      <c r="N23" s="239">
        <f>'Broadcast TV (MS)'!P45</f>
        <v>2722.743334</v>
      </c>
      <c r="O23" s="5"/>
      <c r="P23" s="5"/>
      <c r="Q23" s="5"/>
      <c r="R23" s="5"/>
      <c r="S23" s="5"/>
      <c r="T23" s="5"/>
      <c r="U23" s="5"/>
      <c r="V23" s="5"/>
      <c r="W23" s="5"/>
    </row>
    <row r="24" ht="15.75" customHeight="1">
      <c r="A24" s="15" t="s">
        <v>804</v>
      </c>
      <c r="B24" s="239">
        <f>'Radio (MS)'!B32</f>
        <v>1116.614424</v>
      </c>
      <c r="C24" s="239">
        <f>'Radio (MS)'!C32</f>
        <v>904.7439157</v>
      </c>
      <c r="D24" s="239">
        <f>'Radio (MS)'!D32</f>
        <v>880.3484869</v>
      </c>
      <c r="E24" s="239">
        <f>'Radio (MS)'!E32</f>
        <v>968.362081</v>
      </c>
      <c r="F24" s="239">
        <f>'Radio (MS)'!F32</f>
        <v>931.5406834</v>
      </c>
      <c r="G24" s="239">
        <f>'Radio (MS)'!G32</f>
        <v>1022.287041</v>
      </c>
      <c r="H24" s="239">
        <f>'Radio (MS)'!H32</f>
        <v>1100.60844</v>
      </c>
      <c r="I24" s="239">
        <f>'Radio (MS)'!I32</f>
        <v>990.8780213</v>
      </c>
      <c r="J24" s="239">
        <f>'Radio (MS)'!J32</f>
        <v>895.5254278</v>
      </c>
      <c r="K24" s="239">
        <f>'Radio (MS)'!K32</f>
        <v>873.046234</v>
      </c>
      <c r="L24" s="239">
        <f>'Radio (MS)'!L32</f>
        <v>963.7925636</v>
      </c>
      <c r="M24" s="239">
        <f>'Radio (MS)'!M32</f>
        <v>1022.970864</v>
      </c>
      <c r="N24" s="239">
        <f>'Radio (MS)'!N32</f>
        <v>1041.046033</v>
      </c>
      <c r="O24" s="1"/>
      <c r="P24" s="1"/>
      <c r="Q24" s="1"/>
      <c r="R24" s="1"/>
      <c r="S24" s="1"/>
      <c r="T24" s="1"/>
      <c r="U24" s="1"/>
      <c r="V24" s="1"/>
      <c r="W24" s="1"/>
    </row>
    <row r="25" ht="15.75" customHeight="1">
      <c r="A25" s="15" t="s">
        <v>890</v>
      </c>
      <c r="B25" s="239">
        <f>'Newspaper (MS)'!B45</f>
        <v>1314.852644</v>
      </c>
      <c r="C25" s="239">
        <f>'Newspaper (MS)'!C45</f>
        <v>1371.157392</v>
      </c>
      <c r="D25" s="239">
        <f>'Newspaper (MS)'!D45</f>
        <v>1562.076252</v>
      </c>
      <c r="E25" s="239">
        <f>'Newspaper (MS)'!E45</f>
        <v>1497.789725</v>
      </c>
      <c r="F25" s="239">
        <f>'Newspaper (MS)'!F45</f>
        <v>1812.396043</v>
      </c>
      <c r="G25" s="239">
        <f>'Newspaper (MS)'!G45</f>
        <v>1217.453934</v>
      </c>
      <c r="H25" s="239">
        <f>'Newspaper (MS)'!H45</f>
        <v>1376.332265</v>
      </c>
      <c r="I25" s="239">
        <f>'Newspaper (MS)'!I45</f>
        <v>1985.323504</v>
      </c>
      <c r="J25" s="239">
        <f>'Newspaper (MS)'!J45</f>
        <v>2016.821276</v>
      </c>
      <c r="K25" s="239">
        <f>'Newspaper (MS)'!K45</f>
        <v>1568.654766</v>
      </c>
      <c r="L25" s="239">
        <f>'Newspaper (MS)'!L45</f>
        <v>1812.367973</v>
      </c>
      <c r="M25" s="239">
        <f>'Newspaper (MS)'!M45</f>
        <v>1725.417596</v>
      </c>
      <c r="N25" s="25">
        <v>1920.0</v>
      </c>
      <c r="O25" s="1"/>
      <c r="P25" s="1"/>
      <c r="Q25" s="1"/>
      <c r="R25" s="1"/>
      <c r="S25" s="1"/>
      <c r="T25" s="1"/>
      <c r="U25" s="1"/>
      <c r="V25" s="1"/>
      <c r="W25" s="1"/>
    </row>
    <row r="26" ht="15.75" customHeight="1">
      <c r="A26" s="15" t="s">
        <v>849</v>
      </c>
      <c r="B26" s="239">
        <f>'Magazines (MS)'!B41</f>
        <v>529.8855563</v>
      </c>
      <c r="C26" s="239">
        <f>'Magazines (MS)'!C41</f>
        <v>2314.644412</v>
      </c>
      <c r="D26" s="239">
        <f>'Magazines (MS)'!D41</f>
        <v>1785.920067</v>
      </c>
      <c r="E26" s="239">
        <f>'Magazines (MS)'!E41</f>
        <v>782.1879853</v>
      </c>
      <c r="F26" s="239">
        <f>'Magazines (MS)'!F41</f>
        <v>733.8063905</v>
      </c>
      <c r="G26" s="239">
        <f>'Magazines (MS)'!G41</f>
        <v>386.5900541</v>
      </c>
      <c r="H26" s="239">
        <f>'Magazines (MS)'!H41</f>
        <v>265.0912569</v>
      </c>
      <c r="I26" s="239">
        <f>'Magazines (MS)'!I41</f>
        <v>291.8116232</v>
      </c>
      <c r="J26" s="239">
        <f>'Magazines (MS)'!J41</f>
        <v>284.3609714</v>
      </c>
      <c r="K26" s="239">
        <f>'Magazines (MS)'!K41</f>
        <v>263.0078748</v>
      </c>
      <c r="L26" s="239">
        <f>'Magazines (MS)'!L41</f>
        <v>279.3364921</v>
      </c>
      <c r="M26" s="239">
        <f>'Magazines (MS)'!M41</f>
        <v>223.6862717</v>
      </c>
      <c r="N26" s="239">
        <f>'Magazines (MS)'!N41</f>
        <v>200.8767067</v>
      </c>
      <c r="O26" s="1"/>
      <c r="P26" s="1"/>
      <c r="Q26" s="1"/>
      <c r="R26" s="1"/>
      <c r="S26" s="1"/>
      <c r="T26" s="1"/>
      <c r="U26" s="1"/>
      <c r="V26" s="1"/>
      <c r="W26" s="1"/>
    </row>
    <row r="27" ht="15.75" customHeight="1">
      <c r="A27" s="15" t="s">
        <v>932</v>
      </c>
      <c r="B27" s="239">
        <f>'Top 20 w Telecoms'!B45</f>
        <v>2341.701358</v>
      </c>
      <c r="C27" s="239">
        <f>'Top 20 w Telecoms'!L45</f>
        <v>1888.261463</v>
      </c>
      <c r="D27" s="239">
        <f>'Top 20 w Telecoms'!V45</f>
        <v>1776.986635</v>
      </c>
      <c r="E27" s="239">
        <f>'Top 20 w Telecoms'!AF45</f>
        <v>1412.846609</v>
      </c>
      <c r="F27" s="239">
        <f>'Top 20 w Telecoms'!AQ45</f>
        <v>1537.010316</v>
      </c>
      <c r="G27" s="239">
        <f>'Top 20 w Telecoms'!BC45</f>
        <v>1371.91497</v>
      </c>
      <c r="H27" s="239">
        <f>'Top 20 w Telecoms'!BO45</f>
        <v>1317.094337</v>
      </c>
      <c r="I27" s="239">
        <f>'Top 20 w Telecoms'!CA45</f>
        <v>1234.987829</v>
      </c>
      <c r="J27" s="239">
        <f>'Top 20 w Telecoms'!CM45</f>
        <v>1438.816689</v>
      </c>
      <c r="K27" s="239">
        <f>'Top 20 w Telecoms'!CZ45</f>
        <v>1383.769304</v>
      </c>
      <c r="L27" s="239">
        <f>'Top 20 w Telecoms'!DM45</f>
        <v>1428.299732</v>
      </c>
      <c r="M27" s="239">
        <f>'Top 20 w Telecoms'!DZ45</f>
        <v>1478.455533</v>
      </c>
      <c r="N27" s="239">
        <f>'Top 20 w Telecoms'!EM45</f>
        <v>1388.174828</v>
      </c>
      <c r="O27" s="1"/>
      <c r="P27" s="1"/>
      <c r="Q27" s="1"/>
      <c r="R27" s="1"/>
      <c r="S27" s="1"/>
      <c r="T27" s="1"/>
      <c r="U27" s="1"/>
      <c r="V27" s="1"/>
      <c r="W27" s="1"/>
    </row>
    <row r="28" ht="15.75" customHeight="1">
      <c r="A28" s="15"/>
      <c r="B28" s="1"/>
      <c r="C28" s="1"/>
      <c r="D28" s="1"/>
      <c r="E28" s="1"/>
      <c r="F28" s="1"/>
      <c r="G28" s="1"/>
      <c r="H28" s="1"/>
      <c r="I28" s="1"/>
      <c r="J28" s="1"/>
      <c r="K28" s="1"/>
      <c r="L28" s="1"/>
      <c r="M28" s="1"/>
      <c r="N28" s="1"/>
      <c r="O28" s="1"/>
      <c r="P28" s="1"/>
      <c r="Q28" s="1"/>
      <c r="R28" s="1"/>
      <c r="S28" s="1"/>
      <c r="T28" s="1"/>
      <c r="U28" s="1"/>
      <c r="V28" s="1"/>
      <c r="W28" s="1"/>
    </row>
    <row r="29" ht="18.0" customHeight="1">
      <c r="A29" s="702" t="s">
        <v>933</v>
      </c>
      <c r="B29" s="703"/>
      <c r="C29" s="686"/>
      <c r="D29" s="686"/>
      <c r="E29" s="686"/>
      <c r="F29" s="686"/>
      <c r="G29" s="686"/>
      <c r="H29" s="686"/>
      <c r="I29" s="686"/>
      <c r="J29" s="686"/>
      <c r="K29" s="686"/>
      <c r="L29" s="687"/>
      <c r="M29" s="687"/>
      <c r="N29" s="687"/>
      <c r="O29" s="687"/>
      <c r="P29" s="687"/>
      <c r="Q29" s="687"/>
      <c r="R29" s="687"/>
      <c r="S29" s="687"/>
      <c r="T29" s="687"/>
      <c r="U29" s="687"/>
      <c r="V29" s="687"/>
      <c r="W29" s="687"/>
    </row>
    <row r="30" ht="15.75" customHeight="1">
      <c r="A30" s="668"/>
      <c r="B30" s="668">
        <v>1984.0</v>
      </c>
      <c r="C30" s="668">
        <v>1988.0</v>
      </c>
      <c r="D30" s="668">
        <v>1992.0</v>
      </c>
      <c r="E30" s="668">
        <v>1996.0</v>
      </c>
      <c r="F30" s="668">
        <v>2000.0</v>
      </c>
      <c r="G30" s="668">
        <v>2004.0</v>
      </c>
      <c r="H30" s="668">
        <v>2008.0</v>
      </c>
      <c r="I30" s="668">
        <v>2010.0</v>
      </c>
      <c r="J30" s="668">
        <v>2011.0</v>
      </c>
      <c r="K30" s="668">
        <v>2012.0</v>
      </c>
      <c r="L30" s="9">
        <v>2013.0</v>
      </c>
      <c r="M30" s="9">
        <v>2014.0</v>
      </c>
      <c r="N30" s="10">
        <v>2015.0</v>
      </c>
      <c r="O30" s="360"/>
      <c r="P30" s="360"/>
      <c r="Q30" s="360"/>
      <c r="R30" s="360"/>
      <c r="S30" s="360"/>
      <c r="T30" s="360"/>
      <c r="U30" s="360"/>
      <c r="V30" s="360"/>
      <c r="W30" s="360"/>
    </row>
    <row r="31" ht="15.75" customHeight="1">
      <c r="A31" s="672" t="s">
        <v>884</v>
      </c>
      <c r="B31" s="704">
        <f>'Top 20 w Telecoms'!B42</f>
        <v>46.83378897</v>
      </c>
      <c r="C31" s="704">
        <f>'Top 20 w Telecoms'!L42</f>
        <v>41.34006124</v>
      </c>
      <c r="D31" s="704">
        <f>'Top 20 w Telecoms'!V42</f>
        <v>39.84514785</v>
      </c>
      <c r="E31" s="704">
        <f>'Top 20 w Telecoms'!AF42</f>
        <v>34.65111237</v>
      </c>
      <c r="F31" s="704">
        <f>'Top 20 w Telecoms'!AQ42</f>
        <v>34.76981719</v>
      </c>
      <c r="G31" s="704">
        <f>'Top 20 w Telecoms'!BC42</f>
        <v>31.36191993</v>
      </c>
      <c r="H31" s="704">
        <f>'Top 20 w Telecoms'!BO42</f>
        <v>27.10580737</v>
      </c>
      <c r="I31" s="704">
        <f>'Top 20 w Telecoms'!CA42</f>
        <v>25.61718661</v>
      </c>
      <c r="J31" s="704">
        <f>'Top 20 w Telecoms'!CM42</f>
        <v>28.21732606</v>
      </c>
      <c r="K31" s="704">
        <f>'Top 20 w Telecoms'!CZ42</f>
        <v>27.59210192</v>
      </c>
      <c r="L31" s="704">
        <f>'Top 20 w Telecoms'!DM42</f>
        <v>28.23733441</v>
      </c>
      <c r="M31" s="704">
        <f>'Top 20 w Telecoms'!DZ42</f>
        <v>28.89945285</v>
      </c>
      <c r="N31" s="704">
        <f>'Top 20 w Telecoms'!EM42</f>
        <v>27.49884673</v>
      </c>
      <c r="O31" s="1"/>
      <c r="P31" s="1"/>
      <c r="Q31" s="1"/>
      <c r="R31" s="1"/>
      <c r="S31" s="1"/>
      <c r="T31" s="1"/>
      <c r="U31" s="1"/>
      <c r="V31" s="1"/>
      <c r="W31" s="1"/>
    </row>
    <row r="32" ht="15.75" customHeight="1">
      <c r="A32" s="5" t="s">
        <v>34</v>
      </c>
      <c r="B32" s="705">
        <f t="shared" ref="B32:N32" si="1">B13</f>
        <v>64.95494993</v>
      </c>
      <c r="C32" s="705">
        <f t="shared" si="1"/>
        <v>59.92148766</v>
      </c>
      <c r="D32" s="705">
        <f t="shared" si="1"/>
        <v>58.14939281</v>
      </c>
      <c r="E32" s="705">
        <f t="shared" si="1"/>
        <v>55.63610982</v>
      </c>
      <c r="F32" s="705">
        <f t="shared" si="1"/>
        <v>60.4086495</v>
      </c>
      <c r="G32" s="705">
        <f t="shared" si="1"/>
        <v>60.64538323</v>
      </c>
      <c r="H32" s="705">
        <f t="shared" si="1"/>
        <v>63.81197332</v>
      </c>
      <c r="I32" s="705">
        <f t="shared" si="1"/>
        <v>63.21420288</v>
      </c>
      <c r="J32" s="705">
        <f t="shared" si="1"/>
        <v>68.86424853</v>
      </c>
      <c r="K32" s="705">
        <f t="shared" si="1"/>
        <v>67.00665015</v>
      </c>
      <c r="L32" s="705">
        <f t="shared" si="1"/>
        <v>68.00796972</v>
      </c>
      <c r="M32" s="705">
        <f t="shared" si="1"/>
        <v>69.16194086</v>
      </c>
      <c r="N32" s="705">
        <f t="shared" si="1"/>
        <v>67.34939912</v>
      </c>
      <c r="O32" s="1"/>
      <c r="P32" s="1"/>
      <c r="Q32" s="1"/>
      <c r="R32" s="1"/>
      <c r="S32" s="1"/>
      <c r="T32" s="1"/>
      <c r="U32" s="1"/>
      <c r="V32" s="1"/>
      <c r="W32" s="1"/>
    </row>
    <row r="33" ht="15.75" customHeight="1">
      <c r="A33" s="672" t="s">
        <v>886</v>
      </c>
      <c r="B33" s="704">
        <f>'Top 20 w Telecoms'!B44</f>
        <v>78.50294714</v>
      </c>
      <c r="C33" s="704">
        <f>'Top 20 w Telecoms'!L44</f>
        <v>76.36567553</v>
      </c>
      <c r="D33" s="704">
        <f>'Top 20 w Telecoms'!V44</f>
        <v>75.34113666</v>
      </c>
      <c r="E33" s="704">
        <f>'Top 20 w Telecoms'!AF44</f>
        <v>70.72504322</v>
      </c>
      <c r="F33" s="704">
        <f>'Top 20 w Telecoms'!AQ44</f>
        <v>74.82633232</v>
      </c>
      <c r="G33" s="704">
        <f>'Top 20 w Telecoms'!BC44</f>
        <v>78.70211186</v>
      </c>
      <c r="H33" s="704">
        <f>'Top 20 w Telecoms'!BO44</f>
        <v>83.00408765</v>
      </c>
      <c r="I33" s="704">
        <f>'Top 20 w Telecoms'!CA44</f>
        <v>83.5227883</v>
      </c>
      <c r="J33" s="704">
        <f>'Top 20 w Telecoms'!CM44</f>
        <v>86.09598146</v>
      </c>
      <c r="K33" s="704">
        <f>'Top 20 w Telecoms'!CZ44</f>
        <v>84.30688284</v>
      </c>
      <c r="L33" s="704">
        <f>'Top 20 w Telecoms'!DM44</f>
        <v>83.86217326</v>
      </c>
      <c r="M33" s="704">
        <f>'Top 20 w Telecoms'!DZ44</f>
        <v>84.86149115</v>
      </c>
      <c r="N33" s="704">
        <f>'Top 20 w Telecoms'!EM44</f>
        <v>81.32337462</v>
      </c>
      <c r="O33" s="1"/>
      <c r="P33" s="1"/>
      <c r="Q33" s="1"/>
      <c r="R33" s="1"/>
      <c r="S33" s="1"/>
      <c r="T33" s="1"/>
      <c r="U33" s="1"/>
      <c r="V33" s="1"/>
      <c r="W33" s="1"/>
    </row>
    <row r="34" ht="13.5" customHeight="1">
      <c r="A34" s="672" t="s">
        <v>38</v>
      </c>
      <c r="B34" s="705">
        <f t="shared" ref="B34:N34" si="2">B27</f>
        <v>2341.701358</v>
      </c>
      <c r="C34" s="705">
        <f t="shared" si="2"/>
        <v>1888.261463</v>
      </c>
      <c r="D34" s="705">
        <f t="shared" si="2"/>
        <v>1776.986635</v>
      </c>
      <c r="E34" s="705">
        <f t="shared" si="2"/>
        <v>1412.846609</v>
      </c>
      <c r="F34" s="705">
        <f t="shared" si="2"/>
        <v>1537.010316</v>
      </c>
      <c r="G34" s="705">
        <f t="shared" si="2"/>
        <v>1371.91497</v>
      </c>
      <c r="H34" s="705">
        <f t="shared" si="2"/>
        <v>1317.094337</v>
      </c>
      <c r="I34" s="705">
        <f t="shared" si="2"/>
        <v>1234.987829</v>
      </c>
      <c r="J34" s="705">
        <f t="shared" si="2"/>
        <v>1438.816689</v>
      </c>
      <c r="K34" s="705">
        <f t="shared" si="2"/>
        <v>1383.769304</v>
      </c>
      <c r="L34" s="705">
        <f t="shared" si="2"/>
        <v>1428.299732</v>
      </c>
      <c r="M34" s="705">
        <f t="shared" si="2"/>
        <v>1478.455533</v>
      </c>
      <c r="N34" s="705">
        <f t="shared" si="2"/>
        <v>1388.174828</v>
      </c>
      <c r="O34" s="1"/>
      <c r="P34" s="1"/>
      <c r="Q34" s="1"/>
      <c r="R34" s="1"/>
      <c r="S34" s="1"/>
      <c r="T34" s="1"/>
      <c r="U34" s="1"/>
      <c r="V34" s="1"/>
      <c r="W34" s="1"/>
    </row>
    <row r="35" ht="13.5" customHeight="1">
      <c r="A35" s="672"/>
      <c r="B35" s="41"/>
      <c r="C35" s="1"/>
      <c r="D35" s="1"/>
      <c r="E35" s="5"/>
      <c r="F35" s="1"/>
      <c r="G35" s="1"/>
      <c r="H35" s="1"/>
      <c r="I35" s="1"/>
      <c r="J35" s="1"/>
      <c r="K35" s="1"/>
      <c r="L35" s="1"/>
      <c r="M35" s="1"/>
      <c r="N35" s="1"/>
      <c r="O35" s="1"/>
      <c r="P35" s="1"/>
      <c r="Q35" s="1"/>
      <c r="R35" s="1"/>
      <c r="S35" s="1"/>
      <c r="T35" s="1"/>
      <c r="U35" s="1"/>
      <c r="V35" s="1"/>
      <c r="W35" s="1"/>
    </row>
    <row r="36" ht="18.0" customHeight="1">
      <c r="A36" s="706" t="s">
        <v>934</v>
      </c>
      <c r="B36" s="703"/>
      <c r="C36" s="686"/>
      <c r="D36" s="686"/>
      <c r="E36" s="686"/>
      <c r="F36" s="686"/>
      <c r="G36" s="686"/>
      <c r="H36" s="686"/>
      <c r="I36" s="686"/>
      <c r="J36" s="686"/>
      <c r="K36" s="686"/>
      <c r="L36" s="687"/>
      <c r="M36" s="687"/>
      <c r="N36" s="687"/>
      <c r="O36" s="687"/>
      <c r="P36" s="687"/>
      <c r="Q36" s="687"/>
      <c r="R36" s="687"/>
      <c r="S36" s="687"/>
      <c r="T36" s="687"/>
      <c r="U36" s="687"/>
      <c r="V36" s="687"/>
      <c r="W36" s="687"/>
    </row>
    <row r="37" ht="15.75" customHeight="1">
      <c r="A37" s="668"/>
      <c r="B37" s="668">
        <v>1984.0</v>
      </c>
      <c r="C37" s="668">
        <v>1988.0</v>
      </c>
      <c r="D37" s="668">
        <v>1992.0</v>
      </c>
      <c r="E37" s="668">
        <v>1996.0</v>
      </c>
      <c r="F37" s="668">
        <v>2000.0</v>
      </c>
      <c r="G37" s="668">
        <v>2004.0</v>
      </c>
      <c r="H37" s="668">
        <v>2008.0</v>
      </c>
      <c r="I37" s="668">
        <v>2010.0</v>
      </c>
      <c r="J37" s="668">
        <v>2011.0</v>
      </c>
      <c r="K37" s="668">
        <v>2012.0</v>
      </c>
      <c r="L37" s="9">
        <v>2013.0</v>
      </c>
      <c r="M37" s="9">
        <v>2014.0</v>
      </c>
      <c r="N37" s="10">
        <v>2015.0</v>
      </c>
      <c r="O37" s="9"/>
      <c r="P37" s="9"/>
      <c r="Q37" s="9"/>
      <c r="R37" s="9"/>
      <c r="S37" s="9"/>
      <c r="T37" s="9"/>
      <c r="U37" s="9"/>
      <c r="V37" s="9"/>
      <c r="W37" s="9"/>
    </row>
    <row r="38" ht="15.75" customHeight="1">
      <c r="A38" s="672" t="s">
        <v>884</v>
      </c>
      <c r="B38" s="704">
        <f>'Top 20 no Telecoms'!B34</f>
        <v>16.66274454</v>
      </c>
      <c r="C38" s="704">
        <f>'Top 20 no Telecoms'!J34</f>
        <v>14.66515932</v>
      </c>
      <c r="D38" s="704">
        <f>'Top 20 no Telecoms'!R34</f>
        <v>13.92848398</v>
      </c>
      <c r="E38" s="704">
        <f>'Top 20 no Telecoms'!Z34</f>
        <v>10.43384275</v>
      </c>
      <c r="F38" s="704">
        <f>'Top 20 no Telecoms'!AI34</f>
        <v>9.428126353</v>
      </c>
      <c r="G38" s="704">
        <f>'Top 20 no Telecoms'!AS34</f>
        <v>13.76926962</v>
      </c>
      <c r="H38" s="704">
        <f>'Top 20 no Telecoms'!BC34</f>
        <v>11.18593232</v>
      </c>
      <c r="I38" s="704">
        <f>'Top 20 no Telecoms'!BM34</f>
        <v>15.51233867</v>
      </c>
      <c r="J38" s="704">
        <f>'Top 20 no Telecoms'!BW34</f>
        <v>15.77792533</v>
      </c>
      <c r="K38" s="704">
        <f>'Top 20 no Telecoms'!CG34</f>
        <v>15.99154234</v>
      </c>
      <c r="L38" s="704">
        <f>'Top 20 no Telecoms'!CQ34</f>
        <v>17.9907045</v>
      </c>
      <c r="M38" s="704">
        <f>'Top 20 no Telecoms'!DA34</f>
        <v>17.83009501</v>
      </c>
      <c r="N38" s="704">
        <f>'Top 20 no Telecoms'!DK34</f>
        <v>0</v>
      </c>
      <c r="O38" s="1"/>
      <c r="P38" s="1"/>
      <c r="Q38" s="1"/>
      <c r="R38" s="1"/>
      <c r="S38" s="1"/>
      <c r="T38" s="1"/>
      <c r="U38" s="1"/>
      <c r="V38" s="1"/>
      <c r="W38" s="1"/>
    </row>
    <row r="39" ht="15.75" customHeight="1">
      <c r="A39" s="5" t="s">
        <v>34</v>
      </c>
      <c r="B39" s="704">
        <f>'Top 20 no Telecoms'!B35</f>
        <v>37.90809683</v>
      </c>
      <c r="C39" s="704">
        <f>'Top 20 no Telecoms'!J35</f>
        <v>38.61331904</v>
      </c>
      <c r="D39" s="704">
        <f>'Top 20 no Telecoms'!R35</f>
        <v>34.58913953</v>
      </c>
      <c r="E39" s="704">
        <f>'Top 20 no Telecoms'!Z35</f>
        <v>34.43344058</v>
      </c>
      <c r="F39" s="704">
        <f>'Top 20 no Telecoms'!AI35</f>
        <v>33.0971381</v>
      </c>
      <c r="G39" s="704">
        <f>'Top 20 no Telecoms'!AS35</f>
        <v>44.02545601</v>
      </c>
      <c r="H39" s="704">
        <f>'Top 20 no Telecoms'!BC35</f>
        <v>39.9665086</v>
      </c>
      <c r="I39" s="704">
        <f>'Top 20 no Telecoms'!BM35</f>
        <v>42.48587743</v>
      </c>
      <c r="J39" s="704">
        <f>'Top 20 no Telecoms'!BW35</f>
        <v>51.28172118</v>
      </c>
      <c r="K39" s="704">
        <f>'Top 20 no Telecoms'!CG35</f>
        <v>50.50881666</v>
      </c>
      <c r="L39" s="704">
        <f>'Top 20 no Telecoms'!CQ35</f>
        <v>51.99465946</v>
      </c>
      <c r="M39" s="704">
        <f>'Top 20 no Telecoms'!DA35</f>
        <v>48.22502574</v>
      </c>
      <c r="N39" s="704">
        <f>'Top 20 no Telecoms'!DK35</f>
        <v>2.088116149</v>
      </c>
      <c r="O39" s="1"/>
      <c r="P39" s="1"/>
      <c r="Q39" s="1"/>
      <c r="R39" s="1"/>
      <c r="S39" s="283"/>
      <c r="T39" s="283"/>
      <c r="U39" s="1"/>
      <c r="V39" s="1"/>
      <c r="W39" s="1"/>
    </row>
    <row r="40" ht="15.75" customHeight="1">
      <c r="A40" s="672" t="s">
        <v>886</v>
      </c>
      <c r="B40" s="704">
        <f>'Top 20 no Telecoms'!B36</f>
        <v>54.18804223</v>
      </c>
      <c r="C40" s="704">
        <f>'Top 20 no Telecoms'!J36</f>
        <v>59.73403883</v>
      </c>
      <c r="D40" s="704">
        <f>'Top 20 no Telecoms'!R36</f>
        <v>59.38128746</v>
      </c>
      <c r="E40" s="704">
        <f>'Top 20 no Telecoms'!Z36</f>
        <v>53.93876935</v>
      </c>
      <c r="F40" s="704">
        <f>'Top 20 no Telecoms'!AI36</f>
        <v>58.26205299</v>
      </c>
      <c r="G40" s="704">
        <f>'Top 20 no Telecoms'!AS36</f>
        <v>70.63186366</v>
      </c>
      <c r="H40" s="704">
        <f>'Top 20 no Telecoms'!BC36</f>
        <v>68.6042444</v>
      </c>
      <c r="I40" s="704">
        <f>'Top 20 no Telecoms'!BM36</f>
        <v>68.17218482</v>
      </c>
      <c r="J40" s="704">
        <f>'Top 20 no Telecoms'!BW36</f>
        <v>71.90473389</v>
      </c>
      <c r="K40" s="704">
        <f>'Top 20 no Telecoms'!CG36</f>
        <v>71.65975995</v>
      </c>
      <c r="L40" s="704">
        <f>'Top 20 no Telecoms'!CQ36</f>
        <v>73.6546921</v>
      </c>
      <c r="M40" s="704">
        <f>'Top 20 no Telecoms'!DA36</f>
        <v>69.65845836</v>
      </c>
      <c r="N40" s="704">
        <f>'Top 20 no Telecoms'!DK36</f>
        <v>2.088116149</v>
      </c>
      <c r="O40" s="1"/>
      <c r="P40" s="1"/>
      <c r="Q40" s="1"/>
      <c r="R40" s="1"/>
      <c r="S40" s="1"/>
      <c r="T40" s="1"/>
      <c r="U40" s="1"/>
      <c r="V40" s="1"/>
      <c r="W40" s="1"/>
    </row>
    <row r="41" ht="15.75" customHeight="1">
      <c r="A41" s="672" t="s">
        <v>38</v>
      </c>
      <c r="B41" s="704">
        <f>'Top 20 no Telecoms'!B37</f>
        <v>494.788013</v>
      </c>
      <c r="C41" s="704">
        <f>'Top 20 no Telecoms'!J37</f>
        <v>494.3329724</v>
      </c>
      <c r="D41" s="704">
        <f>'Top 20 no Telecoms'!R37</f>
        <v>479.3722128</v>
      </c>
      <c r="E41" s="704">
        <f>'Top 20 no Telecoms'!Z37</f>
        <v>406.5284606</v>
      </c>
      <c r="F41" s="704">
        <f>'Top 20 no Telecoms'!AI37</f>
        <v>411.9440551</v>
      </c>
      <c r="G41" s="704">
        <f>'Top 20 no Telecoms'!AS37</f>
        <v>652.6631431</v>
      </c>
      <c r="H41" s="704">
        <f>'Top 20 no Telecoms'!BC37</f>
        <v>573.8147077</v>
      </c>
      <c r="I41" s="704">
        <f>'Top 20 no Telecoms'!BM37</f>
        <v>669.2873565</v>
      </c>
      <c r="J41" s="704">
        <f>'Top 20 no Telecoms'!BW37</f>
        <v>774.4243284</v>
      </c>
      <c r="K41" s="704">
        <f>'Top 20 no Telecoms'!CG37</f>
        <v>755.3108458</v>
      </c>
      <c r="L41" s="704">
        <f>'Top 20 no Telecoms'!CQ37</f>
        <v>812.6182759</v>
      </c>
      <c r="M41" s="704">
        <f>'Top 20 no Telecoms'!DA37</f>
        <v>737.6759531</v>
      </c>
      <c r="N41" s="707" t="s">
        <v>935</v>
      </c>
      <c r="O41" s="1"/>
      <c r="P41" s="1"/>
      <c r="Q41" s="1"/>
      <c r="R41" s="1"/>
      <c r="S41" s="1"/>
      <c r="T41" s="1"/>
      <c r="U41" s="1"/>
      <c r="V41" s="1"/>
      <c r="W41" s="1"/>
    </row>
    <row r="42" ht="15.75" customHeight="1">
      <c r="A42" s="15"/>
      <c r="B42" s="1"/>
      <c r="C42" s="1"/>
      <c r="D42" s="1"/>
      <c r="E42" s="1"/>
      <c r="F42" s="1"/>
      <c r="G42" s="1"/>
      <c r="H42" s="1"/>
      <c r="I42" s="1"/>
      <c r="J42" s="1"/>
      <c r="K42" s="1"/>
      <c r="L42" s="1"/>
      <c r="M42" s="1"/>
      <c r="N42" s="1"/>
      <c r="O42" s="1"/>
      <c r="P42" s="1"/>
      <c r="Q42" s="1"/>
      <c r="R42" s="1"/>
      <c r="S42" s="1"/>
      <c r="T42" s="1"/>
      <c r="U42" s="1"/>
      <c r="V42" s="1"/>
      <c r="W42" s="1"/>
    </row>
    <row r="43" ht="18.0" customHeight="1">
      <c r="A43" s="706" t="s">
        <v>936</v>
      </c>
      <c r="B43" s="703"/>
      <c r="C43" s="703"/>
      <c r="D43" s="703"/>
      <c r="E43" s="703"/>
      <c r="F43" s="703"/>
      <c r="G43" s="703"/>
      <c r="H43" s="703"/>
      <c r="I43" s="703"/>
      <c r="J43" s="703"/>
      <c r="K43" s="687"/>
      <c r="L43" s="687"/>
      <c r="M43" s="702"/>
      <c r="N43" s="703"/>
      <c r="O43" s="703"/>
      <c r="P43" s="703"/>
      <c r="Q43" s="703"/>
      <c r="R43" s="703"/>
      <c r="S43" s="1"/>
      <c r="T43" s="1"/>
      <c r="U43" s="703"/>
      <c r="V43" s="703"/>
      <c r="W43" s="703"/>
    </row>
    <row r="44" ht="15.75" customHeight="1">
      <c r="A44" s="668"/>
      <c r="B44" s="668">
        <v>2004.0</v>
      </c>
      <c r="C44" s="668">
        <v>2005.0</v>
      </c>
      <c r="D44" s="668">
        <v>2006.0</v>
      </c>
      <c r="E44" s="668">
        <v>2008.0</v>
      </c>
      <c r="F44" s="668">
        <v>2009.0</v>
      </c>
      <c r="G44" s="668">
        <v>2010.0</v>
      </c>
      <c r="H44" s="9">
        <v>2011.0</v>
      </c>
      <c r="I44" s="9">
        <v>2012.0</v>
      </c>
      <c r="J44" s="9">
        <v>2013.0</v>
      </c>
      <c r="K44" s="9">
        <v>2014.0</v>
      </c>
      <c r="L44" s="10">
        <v>2015.0</v>
      </c>
      <c r="M44" s="524"/>
      <c r="N44" s="360"/>
      <c r="O44" s="360"/>
      <c r="P44" s="360"/>
      <c r="Q44" s="9"/>
      <c r="R44" s="360"/>
      <c r="S44" s="360"/>
      <c r="T44" s="360"/>
      <c r="U44" s="360"/>
      <c r="V44" s="360"/>
      <c r="W44" s="360"/>
    </row>
    <row r="45" ht="15.75" customHeight="1">
      <c r="A45" s="15" t="s">
        <v>713</v>
      </c>
      <c r="B45" s="704">
        <f>'Search (MS)'!B3</f>
        <v>62</v>
      </c>
      <c r="C45" s="704">
        <f>'Search (MS)'!C3</f>
        <v>60</v>
      </c>
      <c r="D45" s="704">
        <f>'Search (MS)'!D3</f>
        <v>66</v>
      </c>
      <c r="E45" s="704">
        <f>'Search (MS)'!E3</f>
        <v>79</v>
      </c>
      <c r="F45" s="704">
        <f>'Search (MS)'!F3</f>
        <v>81.1</v>
      </c>
      <c r="G45" s="704">
        <f>'Search (MS)'!G3</f>
        <v>82.4</v>
      </c>
      <c r="H45" s="704">
        <f>'Search (MS)'!H3</f>
        <v>81.1</v>
      </c>
      <c r="I45" s="704">
        <f>'Search (MS)'!I3</f>
        <v>67.9</v>
      </c>
      <c r="J45" s="704">
        <f>'Search (MS)'!J3</f>
        <v>70.455</v>
      </c>
      <c r="K45" s="704">
        <f>'Search (MS)'!K3</f>
        <v>75.8</v>
      </c>
      <c r="L45" s="707" t="s">
        <v>64</v>
      </c>
      <c r="M45" s="1"/>
      <c r="N45" s="1"/>
      <c r="O45" s="672"/>
      <c r="P45" s="41"/>
      <c r="Q45" s="1"/>
      <c r="R45" s="1"/>
      <c r="S45" s="1"/>
      <c r="T45" s="1"/>
      <c r="U45" s="1"/>
      <c r="V45" s="1"/>
      <c r="W45" s="1"/>
    </row>
    <row r="46" ht="15.75" customHeight="1">
      <c r="A46" s="15" t="s">
        <v>768</v>
      </c>
      <c r="B46" s="704">
        <f>'Search (MS)'!B4</f>
        <v>12</v>
      </c>
      <c r="C46" s="704">
        <f>'Search (MS)'!C4</f>
        <v>17</v>
      </c>
      <c r="D46" s="704">
        <f>'Search (MS)'!D4</f>
        <v>14</v>
      </c>
      <c r="E46" s="704">
        <f>'Search (MS)'!E4</f>
        <v>5</v>
      </c>
      <c r="F46" s="704">
        <f>'Search (MS)'!F4</f>
        <v>4.4</v>
      </c>
      <c r="G46" s="704">
        <f>'Search (MS)'!G4</f>
        <v>5.9</v>
      </c>
      <c r="H46" s="704">
        <f>'Search (MS)'!H4</f>
        <v>8.6</v>
      </c>
      <c r="I46" s="704">
        <f>'Search (MS)'!I4</f>
        <v>17.8</v>
      </c>
      <c r="J46" s="704">
        <f>'Search (MS)'!J4</f>
        <v>15.025</v>
      </c>
      <c r="K46" s="704">
        <f>'Search (MS)'!K4</f>
        <v>10.4</v>
      </c>
      <c r="L46" s="707" t="s">
        <v>64</v>
      </c>
      <c r="M46" s="1"/>
      <c r="N46" s="1"/>
      <c r="O46" s="53"/>
      <c r="P46" s="575"/>
      <c r="Q46" s="575"/>
      <c r="R46" s="575"/>
      <c r="S46" s="575"/>
      <c r="T46" s="575"/>
      <c r="U46" s="575"/>
      <c r="V46" s="1"/>
      <c r="W46" s="1"/>
    </row>
    <row r="47" ht="15.75" customHeight="1">
      <c r="A47" s="15" t="s">
        <v>717</v>
      </c>
      <c r="B47" s="704">
        <f>'Search (MS)'!B5</f>
        <v>15</v>
      </c>
      <c r="C47" s="704">
        <f>'Search (MS)'!C5</f>
        <v>16</v>
      </c>
      <c r="D47" s="704">
        <f>'Search (MS)'!D5</f>
        <v>13</v>
      </c>
      <c r="E47" s="704">
        <f>'Search (MS)'!E5</f>
        <v>4</v>
      </c>
      <c r="F47" s="704">
        <f>'Search (MS)'!F5</f>
        <v>3.9</v>
      </c>
      <c r="G47" s="704">
        <f>'Search (MS)'!G5</f>
        <v>4.2</v>
      </c>
      <c r="H47" s="704">
        <f>'Search (MS)'!H5</f>
        <v>4.2</v>
      </c>
      <c r="I47" s="704">
        <f>'Search (MS)'!I5</f>
        <v>5.4</v>
      </c>
      <c r="J47" s="704">
        <f>'Search (MS)'!J5</f>
        <v>3.45</v>
      </c>
      <c r="K47" s="704">
        <f>'Search (MS)'!K5</f>
        <v>5.7</v>
      </c>
      <c r="L47" s="707" t="s">
        <v>64</v>
      </c>
      <c r="M47" s="1"/>
      <c r="N47" s="1"/>
      <c r="O47" s="672"/>
      <c r="P47" s="41"/>
      <c r="Q47" s="41"/>
      <c r="R47" s="1"/>
      <c r="S47" s="1"/>
      <c r="T47" s="1"/>
      <c r="U47" s="1"/>
      <c r="V47" s="1"/>
      <c r="W47" s="1"/>
    </row>
    <row r="48" ht="15.75" customHeight="1">
      <c r="A48" s="15" t="s">
        <v>769</v>
      </c>
      <c r="B48" s="704">
        <f>'Search (MS)'!B6</f>
        <v>4</v>
      </c>
      <c r="C48" s="704">
        <f>'Search (MS)'!C6</f>
        <v>4</v>
      </c>
      <c r="D48" s="704">
        <f>'Search (MS)'!D6</f>
        <v>2</v>
      </c>
      <c r="E48" s="704">
        <f>'Search (MS)'!E6</f>
        <v>2</v>
      </c>
      <c r="F48" s="704">
        <f>'Search (MS)'!F6</f>
        <v>1.9</v>
      </c>
      <c r="G48" s="704" t="str">
        <f>'Search (MS)'!G6</f>
        <v/>
      </c>
      <c r="H48" s="704">
        <f>'Search (MS)'!H6</f>
        <v>3.7</v>
      </c>
      <c r="I48" s="704">
        <f>'Search (MS)'!I6</f>
        <v>6.2</v>
      </c>
      <c r="J48" s="704">
        <f>'Search (MS)'!J6</f>
        <v>4.475</v>
      </c>
      <c r="K48" s="704">
        <f>'Search (MS)'!K6</f>
        <v>2.1</v>
      </c>
      <c r="L48" s="707" t="s">
        <v>64</v>
      </c>
      <c r="M48" s="1"/>
      <c r="N48" s="1"/>
      <c r="O48" s="1"/>
      <c r="P48" s="1"/>
      <c r="Q48" s="1"/>
      <c r="R48" s="1"/>
      <c r="S48" s="1"/>
      <c r="T48" s="1"/>
      <c r="U48" s="1"/>
      <c r="V48" s="1"/>
      <c r="W48" s="1"/>
    </row>
    <row r="49" ht="15.75" customHeight="1">
      <c r="A49" s="15" t="s">
        <v>569</v>
      </c>
      <c r="B49" s="704">
        <f>'Search (MS)'!B9</f>
        <v>7</v>
      </c>
      <c r="C49" s="704">
        <f>'Search (MS)'!C9</f>
        <v>3</v>
      </c>
      <c r="D49" s="704">
        <f>'Search (MS)'!D9</f>
        <v>5</v>
      </c>
      <c r="E49" s="704">
        <f>'Search (MS)'!E9</f>
        <v>4</v>
      </c>
      <c r="F49" s="704">
        <f>'Search (MS)'!F9</f>
        <v>5</v>
      </c>
      <c r="G49" s="704">
        <f>'Search (MS)'!G9</f>
        <v>4.5</v>
      </c>
      <c r="H49" s="704">
        <f>'Search (MS)'!H9</f>
        <v>2.4</v>
      </c>
      <c r="I49" s="704">
        <f>'Search (MS)'!I9</f>
        <v>2.7</v>
      </c>
      <c r="J49" s="704">
        <f>'Search (MS)'!J9</f>
        <v>6.6</v>
      </c>
      <c r="K49" s="704">
        <f>'Search (MS)'!K9</f>
        <v>6</v>
      </c>
      <c r="L49" s="707" t="s">
        <v>64</v>
      </c>
      <c r="M49" s="5"/>
      <c r="N49" s="5"/>
      <c r="O49" s="1"/>
      <c r="P49" s="1"/>
      <c r="Q49" s="1"/>
      <c r="R49" s="1"/>
      <c r="S49" s="1"/>
      <c r="T49" s="1"/>
      <c r="U49" s="1"/>
      <c r="V49" s="5"/>
      <c r="W49" s="5"/>
    </row>
    <row r="50" ht="15.75" customHeight="1">
      <c r="A50" s="15" t="s">
        <v>34</v>
      </c>
      <c r="B50" s="704">
        <f>'Search (MS)'!B13</f>
        <v>93</v>
      </c>
      <c r="C50" s="704">
        <f>'Search (MS)'!C13</f>
        <v>97</v>
      </c>
      <c r="D50" s="704">
        <f>'Search (MS)'!D13</f>
        <v>95</v>
      </c>
      <c r="E50" s="704">
        <f>'Search (MS)'!E13</f>
        <v>92</v>
      </c>
      <c r="F50" s="704">
        <f>'Search (MS)'!F13</f>
        <v>91.3</v>
      </c>
      <c r="G50" s="704">
        <f>'Search (MS)'!G13</f>
        <v>94</v>
      </c>
      <c r="H50" s="704">
        <f>'Search (MS)'!H13</f>
        <v>97.6</v>
      </c>
      <c r="I50" s="704">
        <f>'Search (MS)'!I13</f>
        <v>97.3</v>
      </c>
      <c r="J50" s="704">
        <f>'Search (MS)'!J13</f>
        <v>93.405</v>
      </c>
      <c r="K50" s="704">
        <f>'Search (MS)'!K13</f>
        <v>94</v>
      </c>
      <c r="L50" s="707" t="s">
        <v>64</v>
      </c>
      <c r="M50" s="1"/>
      <c r="N50" s="1"/>
      <c r="O50" s="1"/>
      <c r="P50" s="1"/>
      <c r="Q50" s="1"/>
      <c r="R50" s="1"/>
      <c r="S50" s="1"/>
      <c r="T50" s="1"/>
      <c r="U50" s="1"/>
      <c r="V50" s="1"/>
      <c r="W50" s="1"/>
    </row>
    <row r="51" ht="15.75" customHeight="1">
      <c r="A51" s="15" t="s">
        <v>38</v>
      </c>
      <c r="B51" s="704">
        <f>'Search (MS)'!B14</f>
        <v>4229</v>
      </c>
      <c r="C51" s="704">
        <f>'Search (MS)'!C14</f>
        <v>4161</v>
      </c>
      <c r="D51" s="704">
        <f>'Search (MS)'!D14</f>
        <v>4725</v>
      </c>
      <c r="E51" s="704">
        <f>'Search (MS)'!E14</f>
        <v>6306</v>
      </c>
      <c r="F51" s="704">
        <f>'Search (MS)'!F14</f>
        <v>6622.48</v>
      </c>
      <c r="G51" s="704">
        <f>'Search (MS)'!G14</f>
        <v>6844.46</v>
      </c>
      <c r="H51" s="704">
        <f>'Search (MS)'!H14</f>
        <v>6682.5</v>
      </c>
      <c r="I51" s="704">
        <f>'Search (MS)'!I14</f>
        <v>4994.85</v>
      </c>
      <c r="J51" s="704">
        <f>'Search (MS)'!J14</f>
        <v>5221.585775</v>
      </c>
      <c r="K51" s="704">
        <f>'Search (MS)'!K14</f>
        <v>5890.7</v>
      </c>
      <c r="L51" s="707" t="s">
        <v>64</v>
      </c>
      <c r="M51" s="1"/>
      <c r="N51" s="1"/>
      <c r="O51" s="1"/>
      <c r="P51" s="1"/>
      <c r="Q51" s="1"/>
      <c r="R51" s="1"/>
      <c r="S51" s="1"/>
      <c r="T51" s="1"/>
      <c r="U51" s="1"/>
      <c r="V51" s="1"/>
      <c r="W51" s="1"/>
    </row>
    <row r="52" ht="15.75" customHeight="1">
      <c r="A52" s="15"/>
      <c r="B52" s="1"/>
      <c r="C52" s="1"/>
      <c r="D52" s="1"/>
      <c r="E52" s="1"/>
      <c r="F52" s="1"/>
      <c r="G52" s="1"/>
      <c r="H52" s="1"/>
      <c r="I52" s="1"/>
      <c r="J52" s="1"/>
      <c r="K52" s="1"/>
      <c r="L52" s="5"/>
      <c r="M52" s="1"/>
      <c r="N52" s="1"/>
      <c r="O52" s="5"/>
      <c r="P52" s="5"/>
      <c r="Q52" s="5"/>
      <c r="R52" s="5"/>
      <c r="S52" s="5"/>
      <c r="T52" s="5"/>
      <c r="U52" s="5"/>
      <c r="V52" s="1"/>
      <c r="W52" s="1"/>
    </row>
    <row r="53" ht="15.75" customHeight="1">
      <c r="A53" s="15"/>
      <c r="B53" s="1"/>
      <c r="C53" s="1"/>
      <c r="D53" s="1"/>
      <c r="E53" s="1"/>
      <c r="F53" s="1"/>
      <c r="G53" s="1"/>
      <c r="H53" s="1"/>
      <c r="I53" s="1"/>
      <c r="J53" s="1"/>
      <c r="K53" s="1"/>
      <c r="L53" s="1"/>
      <c r="M53" s="1"/>
      <c r="N53" s="1"/>
      <c r="O53" s="1"/>
      <c r="P53" s="1"/>
      <c r="Q53" s="1"/>
      <c r="R53" s="1"/>
      <c r="S53" s="1"/>
      <c r="T53" s="1"/>
      <c r="U53" s="1"/>
      <c r="V53" s="1"/>
      <c r="W53" s="1"/>
    </row>
    <row r="54" ht="15.75" customHeight="1">
      <c r="A54" s="53" t="s">
        <v>937</v>
      </c>
      <c r="B54" s="1"/>
      <c r="C54" s="1"/>
      <c r="D54" s="1"/>
      <c r="E54" s="1"/>
      <c r="F54" s="1"/>
      <c r="G54" s="1"/>
      <c r="H54" s="1"/>
      <c r="I54" s="1"/>
      <c r="J54" s="1"/>
      <c r="K54" s="1"/>
      <c r="L54" s="1"/>
      <c r="M54" s="1"/>
      <c r="N54" s="1"/>
      <c r="O54" s="1"/>
      <c r="P54" s="1"/>
      <c r="Q54" s="1"/>
      <c r="R54" s="1"/>
      <c r="S54" s="1"/>
      <c r="T54" s="1"/>
      <c r="U54" s="1"/>
      <c r="V54" s="1"/>
      <c r="W54" s="1"/>
    </row>
    <row r="55" ht="15.75" customHeight="1">
      <c r="A55" s="15"/>
      <c r="B55" s="1"/>
      <c r="C55" s="1"/>
      <c r="D55" s="1"/>
      <c r="E55" s="1"/>
      <c r="F55" s="1"/>
      <c r="G55" s="1"/>
      <c r="H55" s="1"/>
      <c r="I55" s="1"/>
      <c r="J55" s="1"/>
      <c r="K55" s="1"/>
      <c r="L55" s="1"/>
      <c r="M55" s="1"/>
      <c r="N55" s="1"/>
      <c r="O55" s="1"/>
      <c r="P55" s="1"/>
      <c r="Q55" s="1"/>
      <c r="R55" s="1"/>
      <c r="S55" s="1"/>
      <c r="T55" s="1"/>
      <c r="U55" s="1"/>
      <c r="V55" s="1"/>
      <c r="W55" s="1"/>
    </row>
    <row r="56" ht="18.75" customHeight="1">
      <c r="A56" s="708" t="s">
        <v>938</v>
      </c>
      <c r="B56" s="709"/>
      <c r="C56" s="709"/>
      <c r="D56" s="709"/>
      <c r="E56" s="709"/>
      <c r="F56" s="709"/>
      <c r="G56" s="709"/>
      <c r="H56" s="709"/>
      <c r="I56" s="709"/>
      <c r="J56" s="709"/>
      <c r="K56" s="709"/>
      <c r="L56" s="709"/>
      <c r="M56" s="709"/>
      <c r="N56" s="709"/>
      <c r="O56" s="709"/>
      <c r="P56" s="709"/>
      <c r="Q56" s="709"/>
      <c r="R56" s="709"/>
      <c r="S56" s="709"/>
      <c r="T56" s="709"/>
      <c r="U56" s="709"/>
      <c r="V56" s="709"/>
      <c r="W56" s="709"/>
    </row>
    <row r="57" ht="15.75" customHeight="1">
      <c r="A57" s="710"/>
      <c r="B57" s="710" t="s">
        <v>34</v>
      </c>
      <c r="C57" s="711"/>
      <c r="D57" s="711"/>
      <c r="E57" s="711"/>
      <c r="F57" s="711"/>
      <c r="G57" s="711"/>
      <c r="H57" s="711"/>
      <c r="I57" s="711"/>
      <c r="J57" s="711"/>
      <c r="K57" s="711"/>
      <c r="L57" s="711"/>
      <c r="M57" s="711"/>
      <c r="N57" s="1"/>
      <c r="O57" s="1"/>
      <c r="P57" s="1"/>
      <c r="Q57" s="1"/>
      <c r="R57" s="1"/>
      <c r="S57" s="1"/>
      <c r="T57" s="1"/>
      <c r="U57" s="1"/>
      <c r="V57" s="1"/>
      <c r="W57" s="1"/>
    </row>
    <row r="58" ht="15.75" customHeight="1">
      <c r="A58" s="652"/>
      <c r="B58" s="712">
        <v>1984.0</v>
      </c>
      <c r="C58" s="712">
        <v>1988.0</v>
      </c>
      <c r="D58" s="712">
        <v>1992.0</v>
      </c>
      <c r="E58" s="712">
        <v>1996.0</v>
      </c>
      <c r="F58" s="712">
        <v>2000.0</v>
      </c>
      <c r="G58" s="712">
        <v>2004.0</v>
      </c>
      <c r="H58" s="712">
        <v>2008.0</v>
      </c>
      <c r="I58" s="712">
        <v>2010.0</v>
      </c>
      <c r="J58" s="712">
        <v>2011.0</v>
      </c>
      <c r="K58" s="712">
        <v>2012.0</v>
      </c>
      <c r="L58" s="7">
        <v>2013.0</v>
      </c>
      <c r="M58" s="7">
        <v>2014.0</v>
      </c>
      <c r="N58" s="713">
        <v>2015.0</v>
      </c>
      <c r="O58" s="714"/>
      <c r="P58" s="714"/>
      <c r="Q58" s="714"/>
      <c r="R58" s="714"/>
      <c r="S58" s="714"/>
      <c r="T58" s="714"/>
      <c r="U58" s="714"/>
      <c r="V58" s="714"/>
      <c r="W58" s="714"/>
    </row>
    <row r="59" ht="15.75" customHeight="1">
      <c r="A59" s="715" t="s">
        <v>808</v>
      </c>
      <c r="B59" s="716">
        <f t="shared" ref="B59:N59" si="3">B3</f>
        <v>91.58442168</v>
      </c>
      <c r="C59" s="716">
        <f t="shared" si="3"/>
        <v>89.34604127</v>
      </c>
      <c r="D59" s="716">
        <f t="shared" si="3"/>
        <v>88.3</v>
      </c>
      <c r="E59" s="716">
        <f t="shared" si="3"/>
        <v>82.06648045</v>
      </c>
      <c r="F59" s="716">
        <f t="shared" si="3"/>
        <v>91.72308275</v>
      </c>
      <c r="G59" s="716">
        <f t="shared" si="3"/>
        <v>81.16161616</v>
      </c>
      <c r="H59" s="716">
        <f t="shared" si="3"/>
        <v>91.76020822</v>
      </c>
      <c r="I59" s="716">
        <f t="shared" si="3"/>
        <v>87.14944075</v>
      </c>
      <c r="J59" s="716">
        <f t="shared" si="3"/>
        <v>87.94932118</v>
      </c>
      <c r="K59" s="716">
        <f t="shared" si="3"/>
        <v>87.32137176</v>
      </c>
      <c r="L59" s="716">
        <f t="shared" si="3"/>
        <v>86.62475283</v>
      </c>
      <c r="M59" s="716">
        <f t="shared" si="3"/>
        <v>85.310964</v>
      </c>
      <c r="N59" s="716">
        <f t="shared" si="3"/>
        <v>79.35634406</v>
      </c>
      <c r="O59" s="717"/>
      <c r="P59" s="1"/>
      <c r="Q59" s="1"/>
      <c r="R59" s="1"/>
      <c r="S59" s="1"/>
      <c r="T59" s="1"/>
      <c r="U59" s="1"/>
      <c r="V59" s="1"/>
      <c r="W59" s="1"/>
    </row>
    <row r="60" ht="15.75" customHeight="1">
      <c r="A60" s="718" t="s">
        <v>806</v>
      </c>
      <c r="B60" s="719" t="str">
        <f t="shared" ref="B60:N60" si="4">B4</f>
        <v/>
      </c>
      <c r="C60" s="719">
        <f t="shared" si="4"/>
        <v>100</v>
      </c>
      <c r="D60" s="719">
        <f t="shared" si="4"/>
        <v>100</v>
      </c>
      <c r="E60" s="719">
        <f t="shared" si="4"/>
        <v>100</v>
      </c>
      <c r="F60" s="719">
        <f t="shared" si="4"/>
        <v>95.65</v>
      </c>
      <c r="G60" s="719">
        <f t="shared" si="4"/>
        <v>97.98586957</v>
      </c>
      <c r="H60" s="719">
        <f t="shared" si="4"/>
        <v>98.29506173</v>
      </c>
      <c r="I60" s="719">
        <f t="shared" si="4"/>
        <v>96.71388889</v>
      </c>
      <c r="J60" s="719">
        <f t="shared" si="4"/>
        <v>96.18534031</v>
      </c>
      <c r="K60" s="719">
        <f t="shared" si="4"/>
        <v>94.60882353</v>
      </c>
      <c r="L60" s="719">
        <f t="shared" si="4"/>
        <v>93.70188679</v>
      </c>
      <c r="M60" s="719">
        <f t="shared" si="4"/>
        <v>94.40227273</v>
      </c>
      <c r="N60" s="719">
        <f t="shared" si="4"/>
        <v>93.27711864</v>
      </c>
      <c r="O60" s="717"/>
      <c r="P60" s="1"/>
      <c r="Q60" s="1"/>
      <c r="R60" s="1"/>
      <c r="S60" s="1"/>
      <c r="T60" s="1"/>
      <c r="U60" s="1"/>
      <c r="V60" s="1"/>
      <c r="W60" s="1"/>
    </row>
    <row r="61" ht="15.75" customHeight="1">
      <c r="A61" s="649" t="s">
        <v>240</v>
      </c>
      <c r="B61" s="720"/>
      <c r="C61" s="720"/>
      <c r="D61" s="720"/>
      <c r="E61" s="716">
        <f t="shared" ref="E61:N61" si="5">E5</f>
        <v>57.94979079</v>
      </c>
      <c r="F61" s="716">
        <f t="shared" si="5"/>
        <v>38.71146987</v>
      </c>
      <c r="G61" s="716">
        <f t="shared" si="5"/>
        <v>50.71394032</v>
      </c>
      <c r="H61" s="716">
        <f t="shared" si="5"/>
        <v>51.17072598</v>
      </c>
      <c r="I61" s="716">
        <f t="shared" si="5"/>
        <v>57.74038303</v>
      </c>
      <c r="J61" s="716">
        <f t="shared" si="5"/>
        <v>58.48844336</v>
      </c>
      <c r="K61" s="716">
        <f t="shared" si="5"/>
        <v>58.81775608</v>
      </c>
      <c r="L61" s="716">
        <f t="shared" si="5"/>
        <v>60.53113111</v>
      </c>
      <c r="M61" s="716">
        <f t="shared" si="5"/>
        <v>62.32405952</v>
      </c>
      <c r="N61" s="716">
        <f t="shared" si="5"/>
        <v>60.97389988</v>
      </c>
      <c r="O61" s="1"/>
      <c r="P61" s="1"/>
      <c r="Q61" s="1"/>
      <c r="R61" s="1"/>
      <c r="S61" s="1"/>
      <c r="T61" s="1"/>
      <c r="U61" s="1"/>
      <c r="V61" s="1"/>
      <c r="W61" s="1"/>
    </row>
    <row r="62" ht="15.75" customHeight="1">
      <c r="A62" s="1" t="s">
        <v>809</v>
      </c>
      <c r="B62" s="716">
        <f t="shared" ref="B62:N62" si="6">B6</f>
        <v>41.11405836</v>
      </c>
      <c r="C62" s="716">
        <f t="shared" si="6"/>
        <v>53.80963875</v>
      </c>
      <c r="D62" s="716">
        <f t="shared" si="6"/>
        <v>69.17161197</v>
      </c>
      <c r="E62" s="716">
        <f t="shared" si="6"/>
        <v>84.97617143</v>
      </c>
      <c r="F62" s="716">
        <f t="shared" si="6"/>
        <v>75.16434511</v>
      </c>
      <c r="G62" s="716">
        <f t="shared" si="6"/>
        <v>87.10957654</v>
      </c>
      <c r="H62" s="716">
        <f t="shared" si="6"/>
        <v>83.32925865</v>
      </c>
      <c r="I62" s="716">
        <f t="shared" si="6"/>
        <v>83.6455553</v>
      </c>
      <c r="J62" s="716">
        <f t="shared" si="6"/>
        <v>84.11533142</v>
      </c>
      <c r="K62" s="716">
        <f t="shared" si="6"/>
        <v>82.25633118</v>
      </c>
      <c r="L62" s="716">
        <f t="shared" si="6"/>
        <v>80.61223121</v>
      </c>
      <c r="M62" s="716">
        <f t="shared" si="6"/>
        <v>82.0806271</v>
      </c>
      <c r="N62" s="716">
        <f t="shared" si="6"/>
        <v>80.21580588</v>
      </c>
      <c r="O62" s="1"/>
      <c r="P62" s="1"/>
      <c r="Q62" s="1"/>
      <c r="R62" s="1"/>
      <c r="S62" s="1"/>
      <c r="T62" s="1"/>
      <c r="U62" s="1"/>
      <c r="V62" s="1"/>
      <c r="W62" s="1"/>
    </row>
    <row r="63" ht="15.75" customHeight="1">
      <c r="A63" s="39"/>
      <c r="M63" s="1"/>
      <c r="N63" s="1"/>
      <c r="O63" s="1"/>
      <c r="P63" s="1"/>
      <c r="Q63" s="1"/>
      <c r="R63" s="1"/>
      <c r="S63" s="1"/>
      <c r="T63" s="1"/>
      <c r="U63" s="1"/>
      <c r="V63" s="1"/>
      <c r="W63" s="1"/>
    </row>
    <row r="64" ht="15.75" customHeight="1">
      <c r="A64" s="721" t="s">
        <v>38</v>
      </c>
      <c r="B64" s="722"/>
      <c r="C64" s="722"/>
      <c r="D64" s="722"/>
      <c r="E64" s="722"/>
      <c r="F64" s="722"/>
      <c r="G64" s="722"/>
      <c r="H64" s="722"/>
      <c r="I64" s="722"/>
      <c r="J64" s="722"/>
      <c r="K64" s="722"/>
      <c r="L64" s="722"/>
      <c r="M64" s="723"/>
      <c r="N64" s="723"/>
      <c r="O64" s="723"/>
      <c r="P64" s="723"/>
      <c r="Q64" s="723"/>
      <c r="R64" s="723"/>
      <c r="S64" s="723"/>
      <c r="T64" s="723"/>
      <c r="U64" s="723"/>
      <c r="V64" s="723"/>
      <c r="W64" s="723"/>
    </row>
    <row r="65" ht="15.75" customHeight="1">
      <c r="A65" s="718" t="s">
        <v>939</v>
      </c>
      <c r="B65" s="716">
        <f t="shared" ref="B65:N65" si="7">B17</f>
        <v>5031.588011</v>
      </c>
      <c r="C65" s="716">
        <f t="shared" si="7"/>
        <v>4427.175216</v>
      </c>
      <c r="D65" s="716">
        <f t="shared" si="7"/>
        <v>4189.297146</v>
      </c>
      <c r="E65" s="716">
        <f t="shared" si="7"/>
        <v>3360.449391</v>
      </c>
      <c r="F65" s="716">
        <f t="shared" si="7"/>
        <v>4131.837829</v>
      </c>
      <c r="G65" s="716">
        <f t="shared" si="7"/>
        <v>2961.468932</v>
      </c>
      <c r="H65" s="716">
        <f t="shared" si="7"/>
        <v>3897.049702</v>
      </c>
      <c r="I65" s="716">
        <f t="shared" si="7"/>
        <v>3462.175175</v>
      </c>
      <c r="J65" s="716">
        <f t="shared" si="7"/>
        <v>3506.951629</v>
      </c>
      <c r="K65" s="716">
        <f t="shared" si="7"/>
        <v>3416.431649</v>
      </c>
      <c r="L65" s="716">
        <f t="shared" si="7"/>
        <v>3319.61616</v>
      </c>
      <c r="M65" s="716">
        <f t="shared" si="7"/>
        <v>3139.834857</v>
      </c>
      <c r="N65" s="716">
        <f t="shared" si="7"/>
        <v>2903.934598</v>
      </c>
      <c r="O65" s="1"/>
      <c r="P65" s="1"/>
      <c r="Q65" s="1"/>
      <c r="R65" s="1"/>
      <c r="S65" s="1"/>
      <c r="T65" s="1"/>
      <c r="U65" s="1"/>
      <c r="V65" s="1"/>
      <c r="W65" s="1"/>
    </row>
    <row r="66" ht="15.75" customHeight="1">
      <c r="A66" s="718" t="s">
        <v>806</v>
      </c>
      <c r="B66" s="719" t="str">
        <f t="shared" ref="B66:N66" si="8">B18</f>
        <v/>
      </c>
      <c r="C66" s="719">
        <f t="shared" si="8"/>
        <v>6164.808229</v>
      </c>
      <c r="D66" s="719">
        <f t="shared" si="8"/>
        <v>7968.262185</v>
      </c>
      <c r="E66" s="719">
        <f t="shared" si="8"/>
        <v>4995.06524</v>
      </c>
      <c r="F66" s="719">
        <f t="shared" si="8"/>
        <v>2641.310151</v>
      </c>
      <c r="G66" s="719">
        <f t="shared" si="8"/>
        <v>3085.135475</v>
      </c>
      <c r="H66" s="719">
        <f t="shared" si="8"/>
        <v>3155.2179</v>
      </c>
      <c r="I66" s="719">
        <f t="shared" si="8"/>
        <v>3060.324574</v>
      </c>
      <c r="J66" s="719">
        <f t="shared" si="8"/>
        <v>3010.276881</v>
      </c>
      <c r="K66" s="719">
        <f t="shared" si="8"/>
        <v>2890.904852</v>
      </c>
      <c r="L66" s="719">
        <f t="shared" si="8"/>
        <v>2822.042664</v>
      </c>
      <c r="M66" s="719">
        <f t="shared" si="8"/>
        <v>2855.989015</v>
      </c>
      <c r="N66" s="719">
        <f t="shared" si="8"/>
        <v>2791.883074</v>
      </c>
      <c r="O66" s="1"/>
      <c r="P66" s="1"/>
      <c r="Q66" s="1"/>
      <c r="R66" s="1"/>
      <c r="S66" s="1"/>
      <c r="T66" s="1"/>
      <c r="U66" s="1"/>
      <c r="V66" s="1"/>
      <c r="W66" s="1"/>
    </row>
    <row r="67" ht="15.75" customHeight="1">
      <c r="A67" s="649" t="s">
        <v>240</v>
      </c>
      <c r="B67" s="720"/>
      <c r="C67" s="720"/>
      <c r="D67" s="720"/>
      <c r="E67" s="716">
        <f t="shared" ref="E67:N67" si="9">E19</f>
        <v>1339.834999</v>
      </c>
      <c r="F67" s="716">
        <f t="shared" si="9"/>
        <v>536.4359417</v>
      </c>
      <c r="G67" s="716">
        <f t="shared" si="9"/>
        <v>826.8610153</v>
      </c>
      <c r="H67" s="716">
        <f t="shared" si="9"/>
        <v>809.1489854</v>
      </c>
      <c r="I67" s="716">
        <f t="shared" si="9"/>
        <v>1023.260813</v>
      </c>
      <c r="J67" s="716">
        <f t="shared" si="9"/>
        <v>1054.835017</v>
      </c>
      <c r="K67" s="716">
        <f t="shared" si="9"/>
        <v>1072.054795</v>
      </c>
      <c r="L67" s="716">
        <f t="shared" si="9"/>
        <v>1131.155562</v>
      </c>
      <c r="M67" s="716">
        <f t="shared" si="9"/>
        <v>1208.285374</v>
      </c>
      <c r="N67" s="716">
        <f t="shared" si="9"/>
        <v>1151.504455</v>
      </c>
      <c r="O67" s="5"/>
      <c r="P67" s="5"/>
      <c r="Q67" s="5"/>
      <c r="R67" s="5"/>
      <c r="S67" s="5"/>
      <c r="T67" s="5"/>
      <c r="U67" s="5"/>
      <c r="V67" s="1"/>
      <c r="W67" s="1"/>
    </row>
    <row r="68" ht="16.5" customHeight="1">
      <c r="A68" s="709" t="s">
        <v>809</v>
      </c>
      <c r="B68" s="729">
        <f t="shared" ref="B68:N68" si="10">B20</f>
        <v>760.656373</v>
      </c>
      <c r="C68" s="729">
        <f t="shared" si="10"/>
        <v>1010.955778</v>
      </c>
      <c r="D68" s="729">
        <f t="shared" si="10"/>
        <v>1599.115098</v>
      </c>
      <c r="E68" s="729">
        <f t="shared" si="10"/>
        <v>2314.558186</v>
      </c>
      <c r="F68" s="729">
        <f t="shared" si="10"/>
        <v>1728.896313</v>
      </c>
      <c r="G68" s="729">
        <f t="shared" si="10"/>
        <v>2205.692622</v>
      </c>
      <c r="H68" s="729">
        <f t="shared" si="10"/>
        <v>1947.88145</v>
      </c>
      <c r="I68" s="729">
        <f t="shared" si="10"/>
        <v>1968.352817</v>
      </c>
      <c r="J68" s="729">
        <f t="shared" si="10"/>
        <v>1987.423017</v>
      </c>
      <c r="K68" s="729">
        <f t="shared" si="10"/>
        <v>1890.891497</v>
      </c>
      <c r="L68" s="729">
        <f t="shared" si="10"/>
        <v>1823.454359</v>
      </c>
      <c r="M68" s="729">
        <f t="shared" si="10"/>
        <v>1927.737873</v>
      </c>
      <c r="N68" s="729">
        <f t="shared" si="10"/>
        <v>1855.191374</v>
      </c>
      <c r="O68" s="2"/>
      <c r="P68" s="2"/>
      <c r="Q68" s="1"/>
      <c r="R68" s="1"/>
      <c r="S68" s="1"/>
      <c r="T68" s="1"/>
      <c r="U68" s="1"/>
      <c r="V68" s="1"/>
      <c r="W68" s="1"/>
    </row>
    <row r="69" ht="15.75" customHeight="1">
      <c r="A69" s="730"/>
      <c r="B69" s="590"/>
      <c r="C69" s="590"/>
      <c r="D69" s="590"/>
      <c r="E69" s="590"/>
      <c r="F69" s="590"/>
      <c r="G69" s="590"/>
      <c r="H69" s="590"/>
      <c r="I69" s="590"/>
      <c r="J69" s="590"/>
      <c r="K69" s="590"/>
      <c r="L69" s="590"/>
      <c r="M69" s="590"/>
      <c r="N69" s="590"/>
      <c r="O69" s="590"/>
      <c r="P69" s="590"/>
      <c r="Q69" s="590"/>
      <c r="R69" s="590"/>
      <c r="S69" s="590"/>
      <c r="T69" s="590"/>
      <c r="U69" s="590"/>
      <c r="V69" s="590"/>
      <c r="W69" s="590"/>
    </row>
    <row r="70" ht="15.75" customHeight="1">
      <c r="A70" s="15"/>
      <c r="B70" s="1"/>
      <c r="C70" s="1"/>
      <c r="D70" s="1"/>
      <c r="E70" s="1"/>
      <c r="F70" s="1"/>
      <c r="G70" s="1"/>
      <c r="H70" s="1"/>
      <c r="I70" s="1"/>
      <c r="J70" s="1"/>
      <c r="K70" s="1"/>
      <c r="L70" s="1"/>
      <c r="M70" s="1"/>
      <c r="N70" s="1"/>
      <c r="O70" s="1"/>
      <c r="P70" s="1"/>
      <c r="Q70" s="1"/>
      <c r="R70" s="1"/>
      <c r="S70" s="1"/>
      <c r="T70" s="1"/>
      <c r="U70" s="1"/>
      <c r="V70" s="1"/>
      <c r="W70" s="1"/>
    </row>
    <row r="71" ht="18.75" customHeight="1">
      <c r="A71" s="732" t="s">
        <v>948</v>
      </c>
      <c r="B71" s="734"/>
      <c r="C71" s="734"/>
      <c r="D71" s="734"/>
      <c r="E71" s="734"/>
      <c r="F71" s="734"/>
      <c r="G71" s="735"/>
      <c r="H71" s="734"/>
      <c r="I71" s="734"/>
      <c r="J71" s="734"/>
      <c r="K71" s="736"/>
      <c r="L71" s="736"/>
      <c r="M71" s="736"/>
      <c r="N71" s="736"/>
      <c r="O71" s="736"/>
      <c r="P71" s="736"/>
      <c r="Q71" s="736"/>
      <c r="R71" s="736"/>
      <c r="S71" s="736"/>
      <c r="T71" s="736"/>
      <c r="U71" s="736"/>
      <c r="V71" s="736"/>
      <c r="W71" s="736"/>
    </row>
    <row r="72" ht="15.75" customHeight="1">
      <c r="A72" s="737" t="s">
        <v>34</v>
      </c>
      <c r="B72" s="738"/>
      <c r="C72" s="738"/>
      <c r="D72" s="738"/>
      <c r="E72" s="738"/>
      <c r="F72" s="738"/>
      <c r="G72" s="738"/>
      <c r="H72" s="738"/>
      <c r="I72" s="738"/>
      <c r="J72" s="738"/>
      <c r="K72" s="738"/>
      <c r="L72" s="739"/>
      <c r="M72" s="739"/>
      <c r="N72" s="739"/>
      <c r="O72" s="739"/>
      <c r="P72" s="739"/>
      <c r="Q72" s="739"/>
      <c r="R72" s="739"/>
      <c r="S72" s="739"/>
      <c r="T72" s="739"/>
      <c r="U72" s="739"/>
      <c r="V72" s="739"/>
      <c r="W72" s="739"/>
    </row>
    <row r="73" ht="15.75" customHeight="1">
      <c r="A73" s="668"/>
      <c r="B73" s="668">
        <v>1984.0</v>
      </c>
      <c r="C73" s="668">
        <v>1988.0</v>
      </c>
      <c r="D73" s="668">
        <v>1992.0</v>
      </c>
      <c r="E73" s="668">
        <v>1996.0</v>
      </c>
      <c r="F73" s="668">
        <v>2000.0</v>
      </c>
      <c r="G73" s="668">
        <v>2004.0</v>
      </c>
      <c r="H73" s="668">
        <v>2008.0</v>
      </c>
      <c r="I73" s="668">
        <v>2010.0</v>
      </c>
      <c r="J73" s="668">
        <v>2011.0</v>
      </c>
      <c r="K73" s="668">
        <v>2012.0</v>
      </c>
      <c r="L73" s="9">
        <v>2013.0</v>
      </c>
      <c r="M73" s="9">
        <v>2014.0</v>
      </c>
      <c r="N73" s="10">
        <v>2015.0</v>
      </c>
      <c r="O73" s="360"/>
      <c r="P73" s="360"/>
      <c r="Q73" s="360"/>
      <c r="R73" s="360"/>
      <c r="S73" s="360"/>
      <c r="T73" s="360"/>
      <c r="U73" s="360"/>
      <c r="V73" s="9"/>
      <c r="W73" s="9"/>
    </row>
    <row r="74" ht="15.75" customHeight="1">
      <c r="A74" s="15" t="s">
        <v>887</v>
      </c>
      <c r="B74" s="17">
        <f t="shared" ref="B74:N74" si="11">B7</f>
        <v>58.2601788</v>
      </c>
      <c r="C74" s="17">
        <f t="shared" si="11"/>
        <v>59.70266616</v>
      </c>
      <c r="D74" s="17">
        <f t="shared" si="11"/>
        <v>59.05650309</v>
      </c>
      <c r="E74" s="17">
        <f t="shared" si="11"/>
        <v>65.66268253</v>
      </c>
      <c r="F74" s="17">
        <f t="shared" si="11"/>
        <v>63.85996765</v>
      </c>
      <c r="G74" s="17">
        <f t="shared" si="11"/>
        <v>63.78734216</v>
      </c>
      <c r="H74" s="17">
        <f t="shared" si="11"/>
        <v>69.85920911</v>
      </c>
      <c r="I74" s="17">
        <f t="shared" si="11"/>
        <v>75.44680728</v>
      </c>
      <c r="J74" s="17">
        <f t="shared" si="11"/>
        <v>76.41487077</v>
      </c>
      <c r="K74" s="17">
        <f t="shared" si="11"/>
        <v>75.26163017</v>
      </c>
      <c r="L74" s="17">
        <f t="shared" si="11"/>
        <v>77.48007304</v>
      </c>
      <c r="M74" s="17">
        <f t="shared" si="11"/>
        <v>81.25105726</v>
      </c>
      <c r="N74" s="17">
        <f t="shared" si="11"/>
        <v>79.63785356</v>
      </c>
      <c r="O74" s="1"/>
      <c r="P74" s="1"/>
      <c r="Q74" s="1"/>
      <c r="R74" s="1"/>
      <c r="S74" s="1"/>
      <c r="T74" s="1"/>
      <c r="U74" s="1"/>
      <c r="V74" s="1"/>
      <c r="W74" s="1"/>
    </row>
    <row r="75" ht="15.75" customHeight="1">
      <c r="A75" s="15" t="s">
        <v>888</v>
      </c>
      <c r="B75" s="41"/>
      <c r="C75" s="103">
        <f t="shared" ref="C75:N75" si="12">C8</f>
        <v>79.49438202</v>
      </c>
      <c r="D75" s="103">
        <f t="shared" si="12"/>
        <v>66.17170736</v>
      </c>
      <c r="E75" s="103">
        <f t="shared" si="12"/>
        <v>62.1839634</v>
      </c>
      <c r="F75" s="103">
        <f t="shared" si="12"/>
        <v>44.86666336</v>
      </c>
      <c r="G75" s="103">
        <f t="shared" si="12"/>
        <v>59.86826464</v>
      </c>
      <c r="H75" s="103">
        <f t="shared" si="12"/>
        <v>71.34315442</v>
      </c>
      <c r="I75" s="103">
        <f t="shared" si="12"/>
        <v>74.65198928</v>
      </c>
      <c r="J75" s="103">
        <f t="shared" si="12"/>
        <v>80.01391295</v>
      </c>
      <c r="K75" s="103">
        <f t="shared" si="12"/>
        <v>78.41977882</v>
      </c>
      <c r="L75" s="103">
        <f t="shared" si="12"/>
        <v>74.98180638</v>
      </c>
      <c r="M75" s="103">
        <f t="shared" si="12"/>
        <v>83.65520823</v>
      </c>
      <c r="N75" s="103">
        <f t="shared" si="12"/>
        <v>80.33657688</v>
      </c>
      <c r="O75" s="1"/>
      <c r="P75" s="1"/>
      <c r="Q75" s="1"/>
      <c r="R75" s="1"/>
      <c r="S75" s="1"/>
      <c r="T75" s="1"/>
      <c r="U75" s="1"/>
      <c r="V75" s="1"/>
      <c r="W75" s="1"/>
    </row>
    <row r="76" ht="15.75" customHeight="1">
      <c r="A76" s="15" t="s">
        <v>889</v>
      </c>
      <c r="B76" s="103">
        <f t="shared" ref="B76:N76" si="13">B9</f>
        <v>66.22266991</v>
      </c>
      <c r="C76" s="103">
        <f t="shared" si="13"/>
        <v>66.97294077</v>
      </c>
      <c r="D76" s="103">
        <f t="shared" si="13"/>
        <v>66.81504598</v>
      </c>
      <c r="E76" s="103">
        <f t="shared" si="13"/>
        <v>70.46993421</v>
      </c>
      <c r="F76" s="103">
        <f t="shared" si="13"/>
        <v>81.48718152</v>
      </c>
      <c r="G76" s="103">
        <f t="shared" si="13"/>
        <v>84.81570784</v>
      </c>
      <c r="H76" s="103">
        <f t="shared" si="13"/>
        <v>86.22954968</v>
      </c>
      <c r="I76" s="103">
        <f t="shared" si="13"/>
        <v>87.80908858</v>
      </c>
      <c r="J76" s="103">
        <f t="shared" si="13"/>
        <v>86.3351471</v>
      </c>
      <c r="K76" s="103">
        <f t="shared" si="13"/>
        <v>86.07049798</v>
      </c>
      <c r="L76" s="103">
        <f t="shared" si="13"/>
        <v>85.92787452</v>
      </c>
      <c r="M76" s="103">
        <f t="shared" si="13"/>
        <v>86.56488839</v>
      </c>
      <c r="N76" s="103">
        <f t="shared" si="13"/>
        <v>88.32197339</v>
      </c>
      <c r="O76" s="5"/>
      <c r="P76" s="5"/>
      <c r="Q76" s="5"/>
      <c r="R76" s="5"/>
      <c r="S76" s="5"/>
      <c r="T76" s="5"/>
      <c r="U76" s="5"/>
      <c r="V76" s="5"/>
      <c r="W76" s="5"/>
    </row>
    <row r="77" ht="15.75" customHeight="1">
      <c r="A77" s="15" t="s">
        <v>804</v>
      </c>
      <c r="B77" s="103">
        <f t="shared" ref="B77:N77" si="14">B10</f>
        <v>47.5508694</v>
      </c>
      <c r="C77" s="103">
        <f t="shared" si="14"/>
        <v>44.33442343</v>
      </c>
      <c r="D77" s="103">
        <f t="shared" si="14"/>
        <v>45.92641255</v>
      </c>
      <c r="E77" s="103">
        <f t="shared" si="14"/>
        <v>47.74959374</v>
      </c>
      <c r="F77" s="103">
        <f t="shared" si="14"/>
        <v>53.6093179</v>
      </c>
      <c r="G77" s="103">
        <f t="shared" si="14"/>
        <v>57.58213769</v>
      </c>
      <c r="H77" s="103">
        <f t="shared" si="14"/>
        <v>61.71021686</v>
      </c>
      <c r="I77" s="103">
        <f t="shared" si="14"/>
        <v>58.03619607</v>
      </c>
      <c r="J77" s="103">
        <f t="shared" si="14"/>
        <v>53.99355849</v>
      </c>
      <c r="K77" s="103">
        <f t="shared" si="14"/>
        <v>53.13834901</v>
      </c>
      <c r="L77" s="103">
        <f t="shared" si="14"/>
        <v>56.81957471</v>
      </c>
      <c r="M77" s="103">
        <f t="shared" si="14"/>
        <v>58.017554</v>
      </c>
      <c r="N77" s="103">
        <f t="shared" si="14"/>
        <v>57.89023216</v>
      </c>
      <c r="O77" s="1"/>
      <c r="P77" s="1"/>
      <c r="Q77" s="1"/>
      <c r="R77" s="1"/>
      <c r="S77" s="1"/>
      <c r="T77" s="1"/>
      <c r="U77" s="1"/>
      <c r="V77" s="1"/>
      <c r="W77" s="1"/>
    </row>
    <row r="78" ht="15.75" customHeight="1">
      <c r="A78" s="15" t="s">
        <v>890</v>
      </c>
      <c r="B78" s="103">
        <f t="shared" ref="B78:N78" si="15">B11</f>
        <v>64.30512858</v>
      </c>
      <c r="C78" s="103">
        <f t="shared" si="15"/>
        <v>67.24210031</v>
      </c>
      <c r="D78" s="103">
        <f t="shared" si="15"/>
        <v>70.15870524</v>
      </c>
      <c r="E78" s="103">
        <f t="shared" si="15"/>
        <v>66.72178248</v>
      </c>
      <c r="F78" s="103">
        <f t="shared" si="15"/>
        <v>79.23169992</v>
      </c>
      <c r="G78" s="103">
        <f t="shared" si="15"/>
        <v>63.53559687</v>
      </c>
      <c r="H78" s="103">
        <f t="shared" si="15"/>
        <v>67.6874384</v>
      </c>
      <c r="I78" s="103">
        <f t="shared" si="15"/>
        <v>83.095418</v>
      </c>
      <c r="J78" s="103">
        <f t="shared" si="15"/>
        <v>83.99198124</v>
      </c>
      <c r="K78" s="103">
        <f t="shared" si="15"/>
        <v>73.08235098</v>
      </c>
      <c r="L78" s="103">
        <f t="shared" si="15"/>
        <v>77.7776674</v>
      </c>
      <c r="M78" s="103">
        <f t="shared" si="15"/>
        <v>75.49685642</v>
      </c>
      <c r="N78" s="103">
        <f t="shared" si="15"/>
        <v>82.8</v>
      </c>
      <c r="O78" s="1"/>
      <c r="P78" s="1"/>
      <c r="Q78" s="1"/>
      <c r="R78" s="1"/>
      <c r="S78" s="1"/>
      <c r="T78" s="1"/>
      <c r="U78" s="1"/>
      <c r="V78" s="1"/>
      <c r="W78" s="1"/>
    </row>
    <row r="79" ht="15.75" customHeight="1">
      <c r="A79" s="15" t="s">
        <v>849</v>
      </c>
      <c r="B79" s="98">
        <f t="shared" ref="B79:N79" si="16">B12</f>
        <v>40.54474708</v>
      </c>
      <c r="C79" s="98">
        <f t="shared" si="16"/>
        <v>74.56774194</v>
      </c>
      <c r="D79" s="98">
        <f t="shared" si="16"/>
        <v>66.73709629</v>
      </c>
      <c r="E79" s="98">
        <f t="shared" si="16"/>
        <v>47.28045886</v>
      </c>
      <c r="F79" s="98">
        <f t="shared" si="16"/>
        <v>43.12307692</v>
      </c>
      <c r="G79" s="98">
        <f t="shared" si="16"/>
        <v>32.35341887</v>
      </c>
      <c r="H79" s="98">
        <f t="shared" si="16"/>
        <v>26.724858</v>
      </c>
      <c r="I79" s="98">
        <f t="shared" si="16"/>
        <v>28.30592645</v>
      </c>
      <c r="J79" s="98">
        <f t="shared" si="16"/>
        <v>28.23132184</v>
      </c>
      <c r="K79" s="98">
        <f t="shared" si="16"/>
        <v>27.39854318</v>
      </c>
      <c r="L79" s="98">
        <f t="shared" si="16"/>
        <v>28.10168707</v>
      </c>
      <c r="M79" s="98">
        <f t="shared" si="16"/>
        <v>25.23116883</v>
      </c>
      <c r="N79" s="98">
        <f t="shared" si="16"/>
        <v>24.46397097</v>
      </c>
      <c r="O79" s="5"/>
      <c r="P79" s="5"/>
      <c r="Q79" s="5"/>
      <c r="R79" s="5"/>
      <c r="S79" s="5"/>
      <c r="T79" s="5"/>
      <c r="U79" s="5"/>
      <c r="V79" s="1"/>
      <c r="W79" s="1"/>
    </row>
    <row r="80" ht="15.75" customHeight="1">
      <c r="A80" s="27"/>
      <c r="B80" s="20"/>
      <c r="C80" s="20"/>
      <c r="D80" s="20"/>
      <c r="E80" s="20"/>
      <c r="F80" s="20"/>
      <c r="G80" s="20"/>
      <c r="H80" s="20"/>
      <c r="I80" s="20"/>
      <c r="J80" s="20"/>
      <c r="K80" s="1"/>
      <c r="L80" s="1"/>
      <c r="M80" s="1"/>
      <c r="N80" s="1"/>
      <c r="O80" s="1"/>
      <c r="P80" s="1"/>
      <c r="Q80" s="1"/>
      <c r="R80" s="1"/>
      <c r="S80" s="1"/>
      <c r="T80" s="1"/>
      <c r="U80" s="1"/>
      <c r="V80" s="1"/>
      <c r="W80" s="1"/>
    </row>
    <row r="81" ht="15.75" customHeight="1">
      <c r="A81" s="742" t="s">
        <v>38</v>
      </c>
      <c r="B81" s="743"/>
      <c r="C81" s="743"/>
      <c r="D81" s="743"/>
      <c r="E81" s="743"/>
      <c r="F81" s="744"/>
      <c r="G81" s="744"/>
      <c r="H81" s="743"/>
      <c r="I81" s="743"/>
      <c r="J81" s="743"/>
      <c r="K81" s="723"/>
      <c r="L81" s="723"/>
      <c r="M81" s="723"/>
      <c r="N81" s="723"/>
      <c r="O81" s="723"/>
      <c r="P81" s="723"/>
      <c r="Q81" s="723"/>
      <c r="R81" s="723"/>
      <c r="S81" s="723"/>
      <c r="T81" s="723"/>
      <c r="U81" s="723"/>
      <c r="V81" s="723"/>
      <c r="W81" s="723"/>
    </row>
    <row r="82" ht="15.75" customHeight="1">
      <c r="A82" s="668"/>
      <c r="B82" s="668">
        <v>1984.0</v>
      </c>
      <c r="C82" s="668">
        <v>1988.0</v>
      </c>
      <c r="D82" s="668">
        <v>1992.0</v>
      </c>
      <c r="E82" s="668">
        <v>1996.0</v>
      </c>
      <c r="F82" s="668">
        <v>2000.0</v>
      </c>
      <c r="G82" s="668">
        <v>2004.0</v>
      </c>
      <c r="H82" s="668">
        <v>2008.0</v>
      </c>
      <c r="I82" s="668">
        <v>2010.0</v>
      </c>
      <c r="J82" s="668">
        <v>2011.0</v>
      </c>
      <c r="K82" s="668">
        <v>2012.0</v>
      </c>
      <c r="L82" s="9">
        <v>2013.0</v>
      </c>
      <c r="M82" s="9">
        <v>2014.0</v>
      </c>
      <c r="N82" s="10">
        <v>2015.0</v>
      </c>
      <c r="O82" s="360"/>
      <c r="P82" s="360"/>
      <c r="Q82" s="360"/>
      <c r="R82" s="360"/>
      <c r="S82" s="360"/>
      <c r="T82" s="360"/>
      <c r="U82" s="360"/>
      <c r="V82" s="360"/>
      <c r="W82" s="360"/>
    </row>
    <row r="83" ht="15.75" customHeight="1">
      <c r="A83" s="15" t="s">
        <v>887</v>
      </c>
      <c r="B83" s="98">
        <f t="shared" ref="B83:N83" si="17">B21</f>
        <v>1752.665451</v>
      </c>
      <c r="C83" s="98">
        <f t="shared" si="17"/>
        <v>1636.849019</v>
      </c>
      <c r="D83" s="98">
        <f t="shared" si="17"/>
        <v>1499.700354</v>
      </c>
      <c r="E83" s="98">
        <f t="shared" si="17"/>
        <v>1536.987347</v>
      </c>
      <c r="F83" s="98">
        <f t="shared" si="17"/>
        <v>1378.857845</v>
      </c>
      <c r="G83" s="98">
        <f t="shared" si="17"/>
        <v>1303.751605</v>
      </c>
      <c r="H83" s="98">
        <f t="shared" si="17"/>
        <v>1530.79345</v>
      </c>
      <c r="I83" s="98">
        <f t="shared" si="17"/>
        <v>1656.994367</v>
      </c>
      <c r="J83" s="98">
        <f t="shared" si="17"/>
        <v>1673.687638</v>
      </c>
      <c r="K83" s="98">
        <f t="shared" si="17"/>
        <v>1626.910798</v>
      </c>
      <c r="L83" s="98">
        <f t="shared" si="17"/>
        <v>1717.129319</v>
      </c>
      <c r="M83" s="98">
        <f t="shared" si="17"/>
        <v>1959.153661</v>
      </c>
      <c r="N83" s="98">
        <f t="shared" si="17"/>
        <v>1847.910216</v>
      </c>
      <c r="O83" s="1"/>
      <c r="P83" s="1"/>
      <c r="Q83" s="1"/>
      <c r="R83" s="1"/>
      <c r="S83" s="1"/>
      <c r="T83" s="1"/>
      <c r="U83" s="1"/>
      <c r="V83" s="1"/>
      <c r="W83" s="1"/>
    </row>
    <row r="84" ht="15.75" customHeight="1">
      <c r="A84" s="15" t="s">
        <v>888</v>
      </c>
      <c r="B84" s="1"/>
      <c r="C84" s="98">
        <f t="shared" ref="C84:N84" si="18">C22</f>
        <v>1787.988417</v>
      </c>
      <c r="D84" s="98">
        <f t="shared" si="18"/>
        <v>1385.59105</v>
      </c>
      <c r="E84" s="98">
        <f t="shared" si="18"/>
        <v>1443.332282</v>
      </c>
      <c r="F84" s="98">
        <f t="shared" si="18"/>
        <v>709.6093561</v>
      </c>
      <c r="G84" s="98">
        <f t="shared" si="18"/>
        <v>1072.312741</v>
      </c>
      <c r="H84" s="98">
        <f t="shared" si="18"/>
        <v>1434.550017</v>
      </c>
      <c r="I84" s="98">
        <f t="shared" si="18"/>
        <v>1598.43212</v>
      </c>
      <c r="J84" s="98">
        <f t="shared" si="18"/>
        <v>1834.57888</v>
      </c>
      <c r="K84" s="98">
        <f t="shared" si="18"/>
        <v>1763.4411</v>
      </c>
      <c r="L84" s="98">
        <f t="shared" si="18"/>
        <v>1970.577143</v>
      </c>
      <c r="M84" s="98">
        <f t="shared" si="18"/>
        <v>2563.199406</v>
      </c>
      <c r="N84" s="98">
        <f t="shared" si="18"/>
        <v>2105.452051</v>
      </c>
      <c r="O84" s="1"/>
      <c r="P84" s="1"/>
      <c r="Q84" s="1"/>
      <c r="R84" s="1"/>
      <c r="S84" s="1"/>
      <c r="T84" s="1"/>
      <c r="U84" s="1"/>
      <c r="V84" s="1"/>
      <c r="W84" s="1"/>
    </row>
    <row r="85" ht="15.75" customHeight="1">
      <c r="A85" s="15" t="s">
        <v>889</v>
      </c>
      <c r="B85" s="98">
        <f t="shared" ref="B85:N85" si="19">B23</f>
        <v>2467.130008</v>
      </c>
      <c r="C85" s="98">
        <f t="shared" si="19"/>
        <v>2298.977652</v>
      </c>
      <c r="D85" s="98">
        <f t="shared" si="19"/>
        <v>2039.564301</v>
      </c>
      <c r="E85" s="98">
        <f t="shared" si="19"/>
        <v>2026.830879</v>
      </c>
      <c r="F85" s="98">
        <f t="shared" si="19"/>
        <v>2202.361154</v>
      </c>
      <c r="G85" s="98">
        <f t="shared" si="19"/>
        <v>2229.466606</v>
      </c>
      <c r="H85" s="98">
        <f t="shared" si="19"/>
        <v>2343.317046</v>
      </c>
      <c r="I85" s="98">
        <f t="shared" si="19"/>
        <v>2465.26903</v>
      </c>
      <c r="J85" s="98">
        <f t="shared" si="19"/>
        <v>2413.772188</v>
      </c>
      <c r="K85" s="98">
        <f t="shared" si="19"/>
        <v>2492.492984</v>
      </c>
      <c r="L85" s="98">
        <f t="shared" si="19"/>
        <v>2452.626398</v>
      </c>
      <c r="M85" s="98">
        <f t="shared" si="19"/>
        <v>2578.333691</v>
      </c>
      <c r="N85" s="98">
        <f t="shared" si="19"/>
        <v>2722.743334</v>
      </c>
      <c r="O85" s="1"/>
      <c r="P85" s="1"/>
      <c r="Q85" s="1"/>
      <c r="R85" s="1"/>
      <c r="S85" s="1"/>
      <c r="T85" s="1"/>
      <c r="U85" s="1"/>
      <c r="V85" s="1"/>
      <c r="W85" s="1"/>
    </row>
    <row r="86" ht="15.75" customHeight="1">
      <c r="A86" s="15" t="s">
        <v>804</v>
      </c>
      <c r="B86" s="103">
        <f t="shared" ref="B86:N86" si="20">B24</f>
        <v>1116.614424</v>
      </c>
      <c r="C86" s="103">
        <f t="shared" si="20"/>
        <v>904.7439157</v>
      </c>
      <c r="D86" s="103">
        <f t="shared" si="20"/>
        <v>880.3484869</v>
      </c>
      <c r="E86" s="103">
        <f t="shared" si="20"/>
        <v>968.362081</v>
      </c>
      <c r="F86" s="103">
        <f t="shared" si="20"/>
        <v>931.5406834</v>
      </c>
      <c r="G86" s="103">
        <f t="shared" si="20"/>
        <v>1022.287041</v>
      </c>
      <c r="H86" s="103">
        <f t="shared" si="20"/>
        <v>1100.60844</v>
      </c>
      <c r="I86" s="103">
        <f t="shared" si="20"/>
        <v>990.8780213</v>
      </c>
      <c r="J86" s="103">
        <f t="shared" si="20"/>
        <v>895.5254278</v>
      </c>
      <c r="K86" s="103">
        <f t="shared" si="20"/>
        <v>873.046234</v>
      </c>
      <c r="L86" s="103">
        <f t="shared" si="20"/>
        <v>963.7925636</v>
      </c>
      <c r="M86" s="103">
        <f t="shared" si="20"/>
        <v>1022.970864</v>
      </c>
      <c r="N86" s="103">
        <f t="shared" si="20"/>
        <v>1041.046033</v>
      </c>
      <c r="O86" s="1"/>
      <c r="P86" s="1"/>
      <c r="Q86" s="1"/>
      <c r="R86" s="1"/>
      <c r="S86" s="1"/>
      <c r="T86" s="1"/>
      <c r="U86" s="1"/>
      <c r="V86" s="1"/>
      <c r="W86" s="1"/>
    </row>
    <row r="87" ht="15.75" customHeight="1">
      <c r="A87" s="15" t="s">
        <v>890</v>
      </c>
      <c r="B87" s="103">
        <f t="shared" ref="B87:N87" si="21">B25</f>
        <v>1314.852644</v>
      </c>
      <c r="C87" s="103">
        <f t="shared" si="21"/>
        <v>1371.157392</v>
      </c>
      <c r="D87" s="103">
        <f t="shared" si="21"/>
        <v>1562.076252</v>
      </c>
      <c r="E87" s="103">
        <f t="shared" si="21"/>
        <v>1497.789725</v>
      </c>
      <c r="F87" s="103">
        <f t="shared" si="21"/>
        <v>1812.396043</v>
      </c>
      <c r="G87" s="103">
        <f t="shared" si="21"/>
        <v>1217.453934</v>
      </c>
      <c r="H87" s="103">
        <f t="shared" si="21"/>
        <v>1376.332265</v>
      </c>
      <c r="I87" s="103">
        <f t="shared" si="21"/>
        <v>1985.323504</v>
      </c>
      <c r="J87" s="103">
        <f t="shared" si="21"/>
        <v>2016.821276</v>
      </c>
      <c r="K87" s="103">
        <f t="shared" si="21"/>
        <v>1568.654766</v>
      </c>
      <c r="L87" s="103">
        <f t="shared" si="21"/>
        <v>1812.367973</v>
      </c>
      <c r="M87" s="103">
        <f t="shared" si="21"/>
        <v>1725.417596</v>
      </c>
      <c r="N87" s="103">
        <f t="shared" si="21"/>
        <v>1920</v>
      </c>
      <c r="O87" s="1"/>
      <c r="P87" s="1"/>
      <c r="Q87" s="1"/>
      <c r="R87" s="1"/>
      <c r="S87" s="1"/>
      <c r="T87" s="1"/>
      <c r="U87" s="1"/>
      <c r="V87" s="1"/>
      <c r="W87" s="1"/>
    </row>
    <row r="88" ht="16.5" customHeight="1">
      <c r="A88" s="746" t="s">
        <v>849</v>
      </c>
      <c r="B88" s="747">
        <f t="shared" ref="B88:N88" si="22">B26</f>
        <v>529.8855563</v>
      </c>
      <c r="C88" s="747">
        <f t="shared" si="22"/>
        <v>2314.644412</v>
      </c>
      <c r="D88" s="747">
        <f t="shared" si="22"/>
        <v>1785.920067</v>
      </c>
      <c r="E88" s="747">
        <f t="shared" si="22"/>
        <v>782.1879853</v>
      </c>
      <c r="F88" s="747">
        <f t="shared" si="22"/>
        <v>733.8063905</v>
      </c>
      <c r="G88" s="747">
        <f t="shared" si="22"/>
        <v>386.5900541</v>
      </c>
      <c r="H88" s="747">
        <f t="shared" si="22"/>
        <v>265.0912569</v>
      </c>
      <c r="I88" s="747">
        <f t="shared" si="22"/>
        <v>291.8116232</v>
      </c>
      <c r="J88" s="747">
        <f t="shared" si="22"/>
        <v>284.3609714</v>
      </c>
      <c r="K88" s="747">
        <f t="shared" si="22"/>
        <v>263.0078748</v>
      </c>
      <c r="L88" s="747">
        <f t="shared" si="22"/>
        <v>279.3364921</v>
      </c>
      <c r="M88" s="747">
        <f t="shared" si="22"/>
        <v>223.6862717</v>
      </c>
      <c r="N88" s="747">
        <f t="shared" si="22"/>
        <v>200.8767067</v>
      </c>
      <c r="O88" s="709"/>
      <c r="P88" s="709"/>
      <c r="Q88" s="709"/>
      <c r="R88" s="709"/>
      <c r="S88" s="709"/>
      <c r="T88" s="709"/>
      <c r="U88" s="709"/>
      <c r="V88" s="709"/>
      <c r="W88" s="709"/>
    </row>
    <row r="89" ht="15.75" customHeight="1">
      <c r="A89" s="15"/>
      <c r="B89" s="41"/>
      <c r="C89" s="41"/>
      <c r="D89" s="41"/>
      <c r="E89" s="41"/>
      <c r="F89" s="41"/>
      <c r="G89" s="41"/>
      <c r="H89" s="72"/>
      <c r="I89" s="72"/>
      <c r="J89" s="41"/>
      <c r="K89" s="1"/>
      <c r="L89" s="1"/>
      <c r="M89" s="1"/>
      <c r="N89" s="1"/>
      <c r="O89" s="1"/>
      <c r="P89" s="1"/>
      <c r="Q89" s="1"/>
      <c r="R89" s="1"/>
      <c r="S89" s="1"/>
      <c r="T89" s="1"/>
      <c r="U89" s="1"/>
      <c r="V89" s="1"/>
      <c r="W89" s="1"/>
    </row>
    <row r="90" ht="15.75" customHeight="1">
      <c r="A90" s="15"/>
      <c r="B90" s="92"/>
      <c r="C90" s="92"/>
      <c r="D90" s="92"/>
      <c r="E90" s="92"/>
      <c r="F90" s="92"/>
      <c r="G90" s="92"/>
      <c r="H90" s="575"/>
      <c r="I90" s="575"/>
      <c r="J90" s="92"/>
      <c r="K90" s="1"/>
      <c r="L90" s="1"/>
      <c r="M90" s="1"/>
      <c r="N90" s="1"/>
      <c r="O90" s="1"/>
      <c r="P90" s="1"/>
      <c r="Q90" s="1"/>
      <c r="R90" s="1"/>
      <c r="S90" s="1"/>
      <c r="T90" s="1"/>
      <c r="U90" s="1"/>
      <c r="V90" s="1"/>
      <c r="W90" s="1"/>
    </row>
    <row r="91" ht="12.75" customHeight="1">
      <c r="A91" s="15"/>
      <c r="B91" s="92"/>
      <c r="C91" s="92"/>
      <c r="D91" s="92"/>
      <c r="E91" s="92"/>
      <c r="F91" s="92"/>
      <c r="G91" s="92"/>
      <c r="H91" s="575"/>
      <c r="I91" s="54"/>
      <c r="J91" s="92"/>
      <c r="K91" s="1"/>
      <c r="L91" s="1"/>
      <c r="M91" s="5"/>
      <c r="N91" s="5"/>
      <c r="O91" s="1"/>
      <c r="P91" s="1"/>
      <c r="Q91" s="1"/>
      <c r="R91" s="1"/>
      <c r="S91" s="1"/>
      <c r="T91" s="1"/>
      <c r="U91" s="1"/>
      <c r="V91" s="5"/>
      <c r="W91" s="5"/>
    </row>
    <row r="92" ht="15.75" customHeight="1">
      <c r="A92" s="27"/>
      <c r="B92" s="20"/>
      <c r="C92" s="20"/>
      <c r="D92" s="20"/>
      <c r="E92" s="20"/>
      <c r="F92" s="20"/>
      <c r="G92" s="20"/>
      <c r="H92" s="54"/>
      <c r="I92" s="54"/>
      <c r="J92" s="20"/>
      <c r="K92" s="1"/>
      <c r="L92" s="1"/>
      <c r="M92" s="1"/>
      <c r="N92" s="1"/>
      <c r="O92" s="1"/>
      <c r="P92" s="1"/>
      <c r="Q92" s="1"/>
      <c r="R92" s="1"/>
      <c r="S92" s="1"/>
      <c r="T92" s="1"/>
      <c r="U92" s="1"/>
      <c r="V92" s="1"/>
      <c r="W92" s="1"/>
    </row>
    <row r="93" ht="15.75" customHeight="1">
      <c r="A93" s="15"/>
      <c r="B93" s="92"/>
      <c r="C93" s="92"/>
      <c r="D93" s="92"/>
      <c r="E93" s="92"/>
      <c r="F93" s="92"/>
      <c r="G93" s="92"/>
      <c r="H93" s="575"/>
      <c r="I93" s="575"/>
      <c r="J93" s="92"/>
      <c r="K93" s="1"/>
      <c r="L93" s="1"/>
      <c r="M93" s="1"/>
      <c r="N93" s="1"/>
      <c r="O93" s="1"/>
      <c r="P93" s="1"/>
      <c r="Q93" s="1"/>
      <c r="R93" s="1"/>
      <c r="S93" s="1"/>
      <c r="T93" s="1"/>
      <c r="U93" s="1"/>
      <c r="V93" s="1"/>
      <c r="W93" s="1"/>
    </row>
    <row r="94" ht="15.75" customHeight="1">
      <c r="A94" s="27"/>
      <c r="B94" s="1"/>
      <c r="C94" s="1"/>
      <c r="D94" s="1"/>
      <c r="E94" s="1"/>
      <c r="F94" s="1"/>
      <c r="G94" s="1"/>
      <c r="H94" s="5"/>
      <c r="I94" s="5"/>
      <c r="J94" s="1"/>
      <c r="K94" s="1"/>
      <c r="L94" s="5"/>
      <c r="M94" s="1"/>
      <c r="N94" s="1"/>
      <c r="O94" s="5"/>
      <c r="P94" s="5"/>
      <c r="Q94" s="5"/>
      <c r="R94" s="5"/>
      <c r="S94" s="5"/>
      <c r="T94" s="5"/>
      <c r="U94" s="5"/>
      <c r="V94" s="1"/>
      <c r="W94" s="1"/>
    </row>
    <row r="95" ht="15.75" customHeight="1">
      <c r="A95" s="15"/>
      <c r="B95" s="20"/>
      <c r="C95" s="20"/>
      <c r="D95" s="20"/>
      <c r="E95" s="20"/>
      <c r="F95" s="20"/>
      <c r="G95" s="20"/>
      <c r="H95" s="54"/>
      <c r="I95" s="54"/>
      <c r="J95" s="92"/>
      <c r="K95" s="1"/>
      <c r="L95" s="1"/>
      <c r="M95" s="1"/>
      <c r="N95" s="1"/>
      <c r="O95" s="1"/>
      <c r="P95" s="1"/>
      <c r="Q95" s="1"/>
      <c r="R95" s="1"/>
      <c r="S95" s="1"/>
      <c r="T95" s="1"/>
      <c r="U95" s="1"/>
      <c r="V95" s="1"/>
      <c r="W95" s="1"/>
    </row>
    <row r="96" ht="15.75" customHeight="1">
      <c r="A96" s="15"/>
      <c r="B96" s="92"/>
      <c r="C96" s="92"/>
      <c r="D96" s="92"/>
      <c r="E96" s="41"/>
      <c r="F96" s="41"/>
      <c r="G96" s="41"/>
      <c r="H96" s="72"/>
      <c r="I96" s="72"/>
      <c r="J96" s="41"/>
      <c r="K96" s="1"/>
      <c r="L96" s="1"/>
      <c r="M96" s="1"/>
      <c r="N96" s="1"/>
      <c r="O96" s="1"/>
      <c r="P96" s="1"/>
      <c r="Q96" s="1"/>
      <c r="R96" s="1"/>
      <c r="S96" s="1"/>
      <c r="T96" s="1"/>
      <c r="U96" s="1"/>
      <c r="V96" s="1"/>
      <c r="W96" s="1"/>
    </row>
    <row r="97" ht="15.75" customHeight="1">
      <c r="A97" s="1"/>
      <c r="B97" s="41"/>
      <c r="C97" s="41"/>
      <c r="D97" s="41"/>
      <c r="E97" s="41"/>
      <c r="F97" s="41"/>
      <c r="G97" s="41"/>
      <c r="H97" s="72"/>
      <c r="I97" s="72"/>
      <c r="J97" s="41"/>
      <c r="K97" s="1"/>
      <c r="L97" s="1"/>
      <c r="M97" s="1"/>
      <c r="N97" s="1"/>
      <c r="O97" s="1"/>
      <c r="P97" s="1"/>
      <c r="Q97" s="1"/>
      <c r="R97" s="1"/>
      <c r="S97" s="1"/>
      <c r="T97" s="1"/>
      <c r="U97" s="1"/>
      <c r="V97" s="1"/>
      <c r="W97" s="1"/>
    </row>
    <row r="98" ht="15.75" customHeight="1">
      <c r="A98" s="15"/>
      <c r="B98" s="63"/>
      <c r="C98" s="63"/>
      <c r="D98" s="63"/>
      <c r="E98" s="63"/>
      <c r="F98" s="63"/>
      <c r="G98" s="21"/>
      <c r="H98" s="748"/>
      <c r="I98" s="748"/>
      <c r="J98" s="63"/>
      <c r="K98" s="1"/>
      <c r="L98" s="1"/>
      <c r="M98" s="1"/>
      <c r="N98" s="1"/>
      <c r="O98" s="1"/>
      <c r="P98" s="1"/>
      <c r="Q98" s="1"/>
      <c r="R98" s="1"/>
      <c r="S98" s="1"/>
      <c r="T98" s="1"/>
      <c r="U98" s="1"/>
      <c r="V98" s="1"/>
      <c r="W98" s="1"/>
    </row>
    <row r="99" ht="15.75" customHeight="1">
      <c r="A99" s="15"/>
      <c r="B99" s="1"/>
      <c r="C99" s="41"/>
      <c r="D99" s="41"/>
      <c r="E99" s="41"/>
      <c r="F99" s="41"/>
      <c r="G99" s="41"/>
      <c r="H99" s="72"/>
      <c r="I99" s="72"/>
      <c r="J99" s="1"/>
      <c r="K99" s="1"/>
      <c r="L99" s="1"/>
      <c r="M99" s="1"/>
      <c r="N99" s="1"/>
      <c r="O99" s="1"/>
      <c r="P99" s="1"/>
      <c r="Q99" s="1"/>
      <c r="R99" s="1"/>
      <c r="S99" s="1"/>
      <c r="T99" s="1"/>
      <c r="U99" s="1"/>
      <c r="V99" s="1"/>
      <c r="W99" s="1"/>
    </row>
    <row r="100" ht="15.75" customHeight="1">
      <c r="A100" s="15"/>
      <c r="B100" s="41"/>
      <c r="C100" s="41"/>
      <c r="D100" s="41"/>
      <c r="E100" s="41"/>
      <c r="F100" s="41"/>
      <c r="G100" s="41"/>
      <c r="H100" s="72"/>
      <c r="I100" s="72"/>
      <c r="J100" s="41"/>
      <c r="K100" s="5"/>
      <c r="L100" s="1"/>
      <c r="M100" s="1"/>
      <c r="N100" s="1"/>
      <c r="O100" s="1"/>
      <c r="P100" s="1"/>
      <c r="Q100" s="1"/>
      <c r="R100" s="1"/>
      <c r="S100" s="1"/>
      <c r="T100" s="1"/>
      <c r="U100" s="1"/>
      <c r="V100" s="1"/>
      <c r="W100" s="1"/>
    </row>
    <row r="101" ht="15.75" customHeight="1">
      <c r="A101" s="15"/>
      <c r="B101" s="41"/>
      <c r="C101" s="41"/>
      <c r="D101" s="41"/>
      <c r="E101" s="41"/>
      <c r="F101" s="41"/>
      <c r="G101" s="41"/>
      <c r="H101" s="72"/>
      <c r="I101" s="72"/>
      <c r="J101" s="41"/>
      <c r="K101" s="1"/>
      <c r="L101" s="1"/>
      <c r="M101" s="1"/>
      <c r="N101" s="1"/>
      <c r="O101" s="1"/>
      <c r="P101" s="1"/>
      <c r="Q101" s="1"/>
      <c r="R101" s="1"/>
      <c r="S101" s="1"/>
      <c r="T101" s="1"/>
      <c r="U101" s="1"/>
      <c r="V101" s="1"/>
      <c r="W101" s="1"/>
    </row>
    <row r="102" ht="15.75" customHeight="1">
      <c r="A102" s="15"/>
      <c r="B102" s="41"/>
      <c r="C102" s="41"/>
      <c r="D102" s="41"/>
      <c r="E102" s="41"/>
      <c r="F102" s="41"/>
      <c r="G102" s="41"/>
      <c r="H102" s="41"/>
      <c r="I102" s="41"/>
      <c r="J102" s="41"/>
      <c r="K102" s="1"/>
      <c r="L102" s="1"/>
      <c r="M102" s="1"/>
      <c r="N102" s="1"/>
      <c r="O102" s="1"/>
      <c r="P102" s="1"/>
      <c r="Q102" s="1"/>
      <c r="R102" s="1"/>
      <c r="S102" s="1"/>
      <c r="T102" s="1"/>
      <c r="U102" s="1"/>
      <c r="V102" s="1"/>
      <c r="W102" s="1"/>
    </row>
    <row r="103" ht="15.75" customHeight="1">
      <c r="A103" s="15"/>
      <c r="B103" s="92"/>
      <c r="C103" s="92"/>
      <c r="D103" s="92"/>
      <c r="E103" s="92"/>
      <c r="F103" s="92"/>
      <c r="G103" s="92"/>
      <c r="H103" s="92"/>
      <c r="I103" s="92"/>
      <c r="J103" s="92"/>
      <c r="K103" s="1"/>
      <c r="L103" s="1"/>
      <c r="M103" s="1"/>
      <c r="N103" s="1"/>
      <c r="O103" s="1"/>
      <c r="P103" s="1"/>
      <c r="Q103" s="1"/>
      <c r="R103" s="1"/>
      <c r="S103" s="1"/>
      <c r="T103" s="1"/>
      <c r="U103" s="1"/>
      <c r="V103" s="1"/>
      <c r="W103" s="1"/>
    </row>
    <row r="104" ht="15.75" customHeight="1">
      <c r="A104" s="15"/>
      <c r="B104" s="92"/>
      <c r="C104" s="92"/>
      <c r="D104" s="92"/>
      <c r="E104" s="92"/>
      <c r="F104" s="92"/>
      <c r="G104" s="92"/>
      <c r="H104" s="92"/>
      <c r="I104" s="92"/>
      <c r="J104" s="92"/>
      <c r="K104" s="1"/>
      <c r="L104" s="1"/>
      <c r="M104" s="1"/>
      <c r="N104" s="1"/>
      <c r="O104" s="1"/>
      <c r="P104" s="1"/>
      <c r="Q104" s="1"/>
      <c r="R104" s="1"/>
      <c r="S104" s="1"/>
      <c r="T104" s="1"/>
      <c r="U104" s="1"/>
      <c r="V104" s="1"/>
      <c r="W104" s="1"/>
    </row>
    <row r="105" ht="15.75" customHeight="1">
      <c r="A105" s="15"/>
      <c r="B105" s="1"/>
      <c r="C105" s="1"/>
      <c r="D105" s="1"/>
      <c r="E105" s="1"/>
      <c r="F105" s="1"/>
      <c r="G105" s="1"/>
      <c r="H105" s="1"/>
      <c r="I105" s="1"/>
      <c r="J105" s="1"/>
      <c r="K105" s="1"/>
      <c r="L105" s="1"/>
      <c r="M105" s="1"/>
      <c r="N105" s="1"/>
      <c r="O105" s="1"/>
      <c r="P105" s="1"/>
      <c r="Q105" s="1"/>
      <c r="R105" s="1"/>
      <c r="S105" s="1"/>
      <c r="T105" s="1"/>
      <c r="U105" s="1"/>
      <c r="V105" s="1"/>
      <c r="W105" s="1"/>
    </row>
    <row r="106" ht="15.75" customHeight="1">
      <c r="A106" s="15"/>
      <c r="B106" s="1"/>
      <c r="C106" s="1"/>
      <c r="D106" s="1"/>
      <c r="E106" s="1"/>
      <c r="F106" s="1"/>
      <c r="G106" s="1"/>
      <c r="H106" s="1"/>
      <c r="I106" s="1"/>
      <c r="J106" s="1"/>
      <c r="K106" s="1"/>
      <c r="L106" s="1"/>
      <c r="M106" s="1"/>
      <c r="N106" s="1"/>
      <c r="O106" s="1"/>
      <c r="P106" s="1"/>
      <c r="Q106" s="1"/>
      <c r="R106" s="1"/>
      <c r="S106" s="1"/>
      <c r="T106" s="1"/>
      <c r="U106" s="1"/>
      <c r="V106" s="1"/>
      <c r="W106" s="1"/>
    </row>
    <row r="107" ht="15.75" customHeight="1">
      <c r="A107" s="749"/>
      <c r="B107" s="20"/>
      <c r="C107" s="20"/>
      <c r="D107" s="20"/>
      <c r="E107" s="20"/>
      <c r="F107" s="20"/>
      <c r="G107" s="20"/>
      <c r="H107" s="20"/>
      <c r="I107" s="20"/>
      <c r="J107" s="20"/>
      <c r="K107" s="1"/>
      <c r="L107" s="1"/>
      <c r="M107" s="1"/>
      <c r="N107" s="1"/>
      <c r="O107" s="1"/>
      <c r="P107" s="1"/>
      <c r="Q107" s="1"/>
      <c r="R107" s="1"/>
      <c r="S107" s="1"/>
      <c r="T107" s="1"/>
      <c r="U107" s="1"/>
      <c r="V107" s="1"/>
      <c r="W107" s="1"/>
    </row>
    <row r="108" ht="15.75" customHeight="1">
      <c r="A108" s="27"/>
      <c r="B108" s="309"/>
      <c r="C108" s="309"/>
      <c r="D108" s="309"/>
      <c r="E108" s="309"/>
      <c r="F108" s="2"/>
      <c r="G108" s="2"/>
      <c r="H108" s="309"/>
      <c r="I108" s="309"/>
      <c r="J108" s="309"/>
      <c r="K108" s="1"/>
      <c r="L108" s="1"/>
      <c r="M108" s="1"/>
      <c r="N108" s="1"/>
      <c r="O108" s="1"/>
      <c r="P108" s="1"/>
      <c r="Q108" s="1"/>
      <c r="R108" s="1"/>
      <c r="S108" s="1"/>
      <c r="T108" s="1"/>
      <c r="U108" s="1"/>
      <c r="V108" s="1"/>
      <c r="W108" s="1"/>
    </row>
    <row r="109" ht="15.75" customHeight="1">
      <c r="A109" s="15"/>
      <c r="B109" s="21"/>
      <c r="C109" s="21"/>
      <c r="D109" s="21"/>
      <c r="E109" s="21"/>
      <c r="F109" s="21"/>
      <c r="G109" s="21"/>
      <c r="H109" s="21"/>
      <c r="I109" s="21"/>
      <c r="J109" s="21"/>
      <c r="K109" s="1"/>
      <c r="L109" s="1"/>
      <c r="M109" s="1"/>
      <c r="N109" s="1"/>
      <c r="O109" s="1"/>
      <c r="P109" s="1"/>
      <c r="Q109" s="1"/>
      <c r="R109" s="1"/>
      <c r="S109" s="1"/>
      <c r="T109" s="1"/>
      <c r="U109" s="1"/>
      <c r="V109" s="1"/>
      <c r="W109" s="1"/>
    </row>
    <row r="110" ht="15.75" customHeight="1">
      <c r="A110" s="15"/>
      <c r="B110" s="92"/>
      <c r="C110" s="92"/>
      <c r="D110" s="92"/>
      <c r="E110" s="41"/>
      <c r="F110" s="41"/>
      <c r="G110" s="41"/>
      <c r="H110" s="41"/>
      <c r="I110" s="41"/>
      <c r="J110" s="41"/>
      <c r="K110" s="1"/>
      <c r="L110" s="1"/>
      <c r="M110" s="1"/>
      <c r="N110" s="1"/>
      <c r="O110" s="1"/>
      <c r="P110" s="1"/>
      <c r="Q110" s="1"/>
      <c r="R110" s="1"/>
      <c r="S110" s="1"/>
      <c r="T110" s="1"/>
      <c r="U110" s="1"/>
      <c r="V110" s="1"/>
      <c r="W110" s="1"/>
    </row>
    <row r="111" ht="15.75" customHeight="1">
      <c r="A111" s="1"/>
      <c r="B111" s="41"/>
      <c r="C111" s="41"/>
      <c r="D111" s="41"/>
      <c r="E111" s="41"/>
      <c r="F111" s="41"/>
      <c r="G111" s="41"/>
      <c r="H111" s="41"/>
      <c r="I111" s="41"/>
      <c r="J111" s="41"/>
      <c r="K111" s="1"/>
      <c r="L111" s="1"/>
      <c r="M111" s="1"/>
      <c r="N111" s="1"/>
      <c r="O111" s="1"/>
      <c r="P111" s="1"/>
      <c r="Q111" s="1"/>
      <c r="R111" s="1"/>
      <c r="S111" s="1"/>
      <c r="T111" s="1"/>
      <c r="U111" s="1"/>
      <c r="V111" s="1"/>
      <c r="W111" s="1"/>
    </row>
    <row r="112" ht="15.75" customHeight="1">
      <c r="A112" s="15"/>
      <c r="B112" s="1"/>
      <c r="C112" s="1"/>
      <c r="D112" s="1"/>
      <c r="E112" s="1"/>
      <c r="F112" s="1"/>
      <c r="G112" s="1"/>
      <c r="H112" s="1"/>
      <c r="I112" s="1"/>
      <c r="J112" s="1"/>
      <c r="K112" s="1"/>
      <c r="L112" s="1"/>
      <c r="M112" s="1"/>
      <c r="N112" s="1"/>
      <c r="O112" s="1"/>
      <c r="P112" s="1"/>
      <c r="Q112" s="1"/>
      <c r="R112" s="1"/>
      <c r="S112" s="1"/>
      <c r="T112" s="1"/>
      <c r="U112" s="1"/>
      <c r="V112" s="1"/>
      <c r="W112" s="1"/>
    </row>
    <row r="113" ht="15.75" customHeight="1">
      <c r="A113" s="53"/>
      <c r="B113" s="92"/>
      <c r="C113" s="92"/>
      <c r="D113" s="92"/>
      <c r="E113" s="92"/>
      <c r="F113" s="92"/>
      <c r="G113" s="92"/>
      <c r="H113" s="575"/>
      <c r="I113" s="575"/>
      <c r="J113" s="92"/>
      <c r="K113" s="1"/>
      <c r="L113" s="1"/>
      <c r="M113" s="1"/>
      <c r="N113" s="1"/>
      <c r="O113" s="1"/>
      <c r="P113" s="1"/>
      <c r="Q113" s="1"/>
      <c r="R113" s="1"/>
      <c r="S113" s="1"/>
      <c r="T113" s="1"/>
      <c r="U113" s="1"/>
      <c r="V113" s="1"/>
      <c r="W113" s="1"/>
    </row>
    <row r="114" ht="15.75" customHeight="1">
      <c r="A114" s="27"/>
      <c r="B114" s="1"/>
      <c r="C114" s="1"/>
      <c r="D114" s="1"/>
      <c r="E114" s="1"/>
      <c r="F114" s="1"/>
      <c r="G114" s="1"/>
      <c r="H114" s="5"/>
      <c r="I114" s="5"/>
      <c r="J114" s="1"/>
      <c r="K114" s="1"/>
      <c r="L114" s="1"/>
      <c r="M114" s="1"/>
      <c r="N114" s="1"/>
      <c r="O114" s="1"/>
      <c r="P114" s="1"/>
      <c r="Q114" s="1"/>
      <c r="R114" s="1"/>
      <c r="S114" s="1"/>
      <c r="T114" s="1"/>
      <c r="U114" s="1"/>
      <c r="V114" s="1"/>
      <c r="W114" s="1"/>
    </row>
    <row r="115" ht="15.75" customHeight="1">
      <c r="A115" s="15"/>
      <c r="B115" s="20"/>
      <c r="C115" s="20"/>
      <c r="D115" s="20"/>
      <c r="E115" s="20"/>
      <c r="F115" s="20"/>
      <c r="G115" s="20"/>
      <c r="H115" s="54"/>
      <c r="I115" s="54"/>
      <c r="J115" s="92"/>
      <c r="K115" s="1"/>
      <c r="L115" s="1"/>
      <c r="M115" s="1"/>
      <c r="N115" s="1"/>
      <c r="O115" s="1"/>
      <c r="P115" s="1"/>
      <c r="Q115" s="1"/>
      <c r="R115" s="1"/>
      <c r="S115" s="1"/>
      <c r="T115" s="1"/>
      <c r="U115" s="1"/>
      <c r="V115" s="1"/>
      <c r="W115" s="1"/>
    </row>
    <row r="116" ht="15.75" customHeight="1">
      <c r="A116" s="15"/>
      <c r="B116" s="92"/>
      <c r="C116" s="92"/>
      <c r="D116" s="92"/>
      <c r="E116" s="41"/>
      <c r="F116" s="41"/>
      <c r="G116" s="41"/>
      <c r="H116" s="72"/>
      <c r="I116" s="72"/>
      <c r="J116" s="41"/>
      <c r="K116" s="1"/>
      <c r="L116" s="1"/>
      <c r="M116" s="1"/>
      <c r="N116" s="1"/>
      <c r="O116" s="1"/>
      <c r="P116" s="1"/>
      <c r="Q116" s="1"/>
      <c r="R116" s="1"/>
      <c r="S116" s="1"/>
      <c r="T116" s="1"/>
      <c r="U116" s="1"/>
      <c r="V116" s="1"/>
      <c r="W116" s="1"/>
    </row>
    <row r="117" ht="15.75" customHeight="1">
      <c r="A117" s="1"/>
      <c r="B117" s="41"/>
      <c r="C117" s="41"/>
      <c r="D117" s="41"/>
      <c r="E117" s="41"/>
      <c r="F117" s="41"/>
      <c r="G117" s="41"/>
      <c r="H117" s="72"/>
      <c r="I117" s="72"/>
      <c r="J117" s="41"/>
      <c r="K117" s="1"/>
      <c r="L117" s="1"/>
      <c r="M117" s="1"/>
      <c r="N117" s="1"/>
      <c r="O117" s="1"/>
      <c r="P117" s="1"/>
      <c r="Q117" s="1"/>
      <c r="R117" s="1"/>
      <c r="S117" s="1"/>
      <c r="T117" s="1"/>
      <c r="U117" s="1"/>
      <c r="V117" s="1"/>
      <c r="W117" s="1"/>
    </row>
  </sheetData>
  <mergeCells count="3">
    <mergeCell ref="A64:L64"/>
    <mergeCell ref="A63:L63"/>
    <mergeCell ref="B57:M57"/>
  </mergeCells>
  <drawing r:id="rId2"/>
  <legacyDrawing r:id="rId3"/>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sheetData>
    <row r="1">
      <c r="A1" s="147"/>
      <c r="B1" s="475">
        <v>2012.0</v>
      </c>
      <c r="C1" s="475">
        <v>2013.0</v>
      </c>
      <c r="D1" s="475">
        <v>2014.0</v>
      </c>
      <c r="E1" s="475">
        <v>2015.0</v>
      </c>
      <c r="F1" s="147"/>
      <c r="G1" s="147"/>
      <c r="H1" s="147"/>
      <c r="I1" s="147"/>
      <c r="J1" s="147"/>
      <c r="K1" s="147"/>
      <c r="L1" s="147"/>
      <c r="M1" s="147"/>
      <c r="N1" s="147"/>
      <c r="O1" s="147"/>
      <c r="P1" s="147"/>
      <c r="Q1" s="147"/>
      <c r="R1" s="147"/>
      <c r="S1" s="147"/>
      <c r="T1" s="147"/>
      <c r="U1" s="147"/>
      <c r="V1" s="147"/>
      <c r="W1" s="147"/>
      <c r="X1" s="147"/>
      <c r="Y1" s="147"/>
      <c r="Z1" s="147"/>
    </row>
    <row r="2">
      <c r="A2" s="16" t="s">
        <v>48</v>
      </c>
      <c r="B2" s="147"/>
      <c r="C2" s="147"/>
      <c r="D2" s="147"/>
      <c r="E2" s="147"/>
      <c r="F2" s="147"/>
      <c r="G2" s="147"/>
      <c r="H2" s="147"/>
      <c r="I2" s="147"/>
      <c r="J2" s="147"/>
      <c r="K2" s="147"/>
      <c r="L2" s="147"/>
      <c r="M2" s="147"/>
      <c r="N2" s="147"/>
      <c r="O2" s="147"/>
      <c r="P2" s="147"/>
      <c r="Q2" s="147"/>
      <c r="R2" s="147"/>
      <c r="S2" s="147"/>
      <c r="T2" s="147"/>
      <c r="U2" s="147"/>
      <c r="V2" s="147"/>
      <c r="W2" s="147"/>
      <c r="X2" s="147"/>
      <c r="Y2" s="147"/>
      <c r="Z2" s="147"/>
    </row>
    <row r="3">
      <c r="A3" s="16" t="s">
        <v>7</v>
      </c>
      <c r="B3" s="16">
        <v>162.0</v>
      </c>
      <c r="C3" s="16">
        <v>213.0</v>
      </c>
      <c r="D3" s="16">
        <v>271.0</v>
      </c>
      <c r="E3" s="147"/>
      <c r="F3" s="147"/>
      <c r="G3" s="147"/>
      <c r="H3" s="147"/>
      <c r="I3" s="147"/>
      <c r="J3" s="147"/>
      <c r="K3" s="147"/>
      <c r="L3" s="147"/>
      <c r="M3" s="147"/>
      <c r="N3" s="147"/>
      <c r="O3" s="147"/>
      <c r="P3" s="147"/>
      <c r="Q3" s="147"/>
      <c r="R3" s="147"/>
      <c r="S3" s="147"/>
      <c r="T3" s="147"/>
      <c r="U3" s="147"/>
      <c r="V3" s="147"/>
      <c r="W3" s="147"/>
      <c r="X3" s="147"/>
      <c r="Y3" s="147"/>
      <c r="Z3" s="147"/>
    </row>
    <row r="4">
      <c r="A4" s="16" t="s">
        <v>10</v>
      </c>
      <c r="B4" s="147"/>
      <c r="C4" s="147"/>
      <c r="D4" s="147"/>
      <c r="E4" s="147"/>
      <c r="F4" s="147"/>
      <c r="G4" s="147"/>
      <c r="H4" s="147"/>
      <c r="I4" s="147"/>
      <c r="J4" s="147"/>
      <c r="K4" s="147"/>
      <c r="L4" s="147"/>
      <c r="M4" s="147"/>
      <c r="N4" s="147"/>
      <c r="O4" s="147"/>
      <c r="P4" s="147"/>
      <c r="Q4" s="147"/>
      <c r="R4" s="147"/>
      <c r="S4" s="147"/>
      <c r="T4" s="147"/>
      <c r="U4" s="147"/>
      <c r="V4" s="147"/>
      <c r="W4" s="147"/>
      <c r="X4" s="147"/>
      <c r="Y4" s="147"/>
      <c r="Z4" s="147"/>
    </row>
    <row r="5">
      <c r="A5" s="16" t="s">
        <v>24</v>
      </c>
      <c r="B5" s="147"/>
      <c r="C5" s="147"/>
      <c r="D5" s="16">
        <v>321.6</v>
      </c>
      <c r="E5" s="147"/>
      <c r="F5" s="147"/>
      <c r="G5" s="147"/>
      <c r="H5" s="147"/>
      <c r="I5" s="147"/>
      <c r="J5" s="147"/>
      <c r="K5" s="147"/>
      <c r="L5" s="147"/>
      <c r="M5" s="147"/>
      <c r="N5" s="147"/>
      <c r="O5" s="147"/>
      <c r="P5" s="147"/>
      <c r="Q5" s="147"/>
      <c r="R5" s="147"/>
      <c r="S5" s="147"/>
      <c r="T5" s="147"/>
      <c r="U5" s="147"/>
      <c r="V5" s="147"/>
      <c r="W5" s="147"/>
      <c r="X5" s="147"/>
      <c r="Y5" s="147"/>
      <c r="Z5" s="147"/>
    </row>
    <row r="6">
      <c r="A6" s="16" t="s">
        <v>35</v>
      </c>
      <c r="B6" s="147"/>
      <c r="C6" s="147"/>
      <c r="D6" s="147"/>
      <c r="E6" s="147"/>
      <c r="F6" s="147"/>
      <c r="G6" s="147"/>
      <c r="H6" s="147"/>
      <c r="I6" s="147"/>
      <c r="J6" s="147"/>
      <c r="K6" s="147"/>
      <c r="L6" s="147"/>
      <c r="M6" s="147"/>
      <c r="N6" s="147"/>
      <c r="O6" s="147"/>
      <c r="P6" s="147"/>
      <c r="Q6" s="147"/>
      <c r="R6" s="147"/>
      <c r="S6" s="147"/>
      <c r="T6" s="147"/>
      <c r="U6" s="147"/>
      <c r="V6" s="147"/>
      <c r="W6" s="147"/>
      <c r="X6" s="147"/>
      <c r="Y6" s="147"/>
      <c r="Z6" s="147"/>
    </row>
    <row r="7">
      <c r="A7" s="16" t="s">
        <v>818</v>
      </c>
      <c r="B7" s="147"/>
      <c r="C7" s="16">
        <v>63.5</v>
      </c>
      <c r="D7" s="16">
        <v>65.6</v>
      </c>
      <c r="E7" s="147"/>
      <c r="F7" s="147"/>
      <c r="G7" s="147"/>
      <c r="H7" s="147"/>
      <c r="I7" s="147"/>
      <c r="J7" s="147"/>
      <c r="K7" s="147"/>
      <c r="L7" s="147"/>
      <c r="M7" s="147"/>
      <c r="N7" s="147"/>
      <c r="O7" s="147"/>
      <c r="P7" s="147"/>
      <c r="Q7" s="147"/>
      <c r="R7" s="147"/>
      <c r="S7" s="147"/>
      <c r="T7" s="147"/>
      <c r="U7" s="147"/>
      <c r="V7" s="147"/>
      <c r="W7" s="147"/>
      <c r="X7" s="147"/>
      <c r="Y7" s="147"/>
      <c r="Z7" s="147"/>
    </row>
    <row r="8">
      <c r="A8" s="16" t="s">
        <v>892</v>
      </c>
      <c r="B8" s="147"/>
      <c r="C8" s="147"/>
      <c r="D8" s="147"/>
      <c r="E8" s="147"/>
      <c r="F8" s="147"/>
      <c r="G8" s="147"/>
      <c r="H8" s="147"/>
      <c r="I8" s="147"/>
      <c r="J8" s="147"/>
      <c r="K8" s="147"/>
      <c r="L8" s="147"/>
      <c r="M8" s="147"/>
      <c r="N8" s="147"/>
      <c r="O8" s="147"/>
      <c r="P8" s="147"/>
      <c r="Q8" s="147"/>
      <c r="R8" s="147"/>
      <c r="S8" s="147"/>
      <c r="T8" s="147"/>
      <c r="U8" s="147"/>
      <c r="V8" s="147"/>
      <c r="W8" s="147"/>
      <c r="X8" s="147"/>
      <c r="Y8" s="147"/>
      <c r="Z8" s="147"/>
    </row>
    <row r="9">
      <c r="A9" s="16" t="s">
        <v>893</v>
      </c>
      <c r="B9" s="147"/>
      <c r="C9" s="147"/>
      <c r="D9" s="147"/>
      <c r="E9" s="147"/>
      <c r="F9" s="147"/>
      <c r="G9" s="147"/>
      <c r="H9" s="147"/>
      <c r="I9" s="147"/>
      <c r="J9" s="147"/>
      <c r="K9" s="147"/>
      <c r="L9" s="147"/>
      <c r="M9" s="147"/>
      <c r="N9" s="147"/>
      <c r="O9" s="147"/>
      <c r="P9" s="147"/>
      <c r="Q9" s="147"/>
      <c r="R9" s="147"/>
      <c r="S9" s="147"/>
      <c r="T9" s="147"/>
      <c r="U9" s="147"/>
      <c r="V9" s="147"/>
      <c r="W9" s="147"/>
      <c r="X9" s="147"/>
      <c r="Y9" s="147"/>
      <c r="Z9" s="147"/>
    </row>
    <row r="10">
      <c r="A10" s="147"/>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row>
    <row r="11">
      <c r="A11" s="147"/>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row>
    <row r="12">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row>
    <row r="13">
      <c r="A13" s="147"/>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row>
    <row r="14">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row>
    <row r="15">
      <c r="A15" s="147"/>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row>
    <row r="16">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row>
    <row r="17">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row>
    <row r="18">
      <c r="A18" s="147"/>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row>
    <row r="19">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row>
    <row r="20">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row>
    <row r="21">
      <c r="A21" s="147"/>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row>
    <row r="22">
      <c r="A22" s="147"/>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row>
    <row r="23">
      <c r="A23" s="147"/>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row>
    <row r="24">
      <c r="A24" s="147"/>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row>
    <row r="25">
      <c r="A25" s="147"/>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row>
    <row r="26">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row>
    <row r="27">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row>
    <row r="28">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row>
    <row r="29">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row>
    <row r="30">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row>
    <row r="31">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row>
    <row r="32">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row>
    <row r="33">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row>
    <row r="34">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row>
    <row r="35">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row>
    <row r="36">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row>
    <row r="37">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row>
    <row r="38">
      <c r="A38" s="147"/>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row>
    <row r="39">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row>
    <row r="40">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row>
    <row r="41">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row>
    <row r="42">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row>
    <row r="43">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row>
    <row r="44">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row>
    <row r="45">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row>
    <row r="46">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row>
    <row r="47">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row>
    <row r="48">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row>
    <row r="49">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row>
    <row r="50">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row>
    <row r="51">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row>
    <row r="52">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row>
    <row r="53">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row>
    <row r="54">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row>
    <row r="55">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row>
    <row r="56">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row>
    <row r="57">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row>
    <row r="58">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row>
    <row r="59">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row>
    <row r="60">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row>
    <row r="61">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row>
    <row r="62">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row>
    <row r="63">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row>
    <row r="64">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row>
    <row r="65">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row>
    <row r="66">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row>
    <row r="67">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row>
    <row r="68">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row>
    <row r="69">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row>
    <row r="70">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row>
    <row r="7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row>
    <row r="72">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row>
    <row r="73">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row>
    <row r="74">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row>
    <row r="75">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row>
    <row r="76">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row>
    <row r="77">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row>
    <row r="78">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row>
    <row r="79">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row>
    <row r="80">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row>
    <row r="81">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row>
    <row r="82">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row>
    <row r="83">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row>
    <row r="84">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row>
    <row r="85">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row>
    <row r="86">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row>
    <row r="87">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row>
    <row r="88">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row>
    <row r="89">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row>
    <row r="90">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row>
    <row r="91">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row>
    <row r="92">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row>
    <row r="93">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row>
    <row r="94">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row>
    <row r="95">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row>
    <row r="96">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row>
    <row r="97">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row>
    <row r="98">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row>
    <row r="99">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row>
    <row r="100">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row>
    <row r="101">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row>
    <row r="102">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row>
    <row r="103">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row>
    <row r="104">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row>
    <row r="105">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row>
    <row r="106">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row>
    <row r="107">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row>
    <row r="108">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row>
    <row r="109">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row>
    <row r="110">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row>
    <row r="111">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row>
    <row r="112">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row>
    <row r="113">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row>
    <row r="114">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row>
    <row r="115">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row>
    <row r="116">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row>
    <row r="117">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row>
    <row r="118">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row>
    <row r="119">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row>
    <row r="120">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row>
    <row r="121">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row>
    <row r="122">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row>
    <row r="123">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row>
    <row r="124">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row>
    <row r="125">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row>
    <row r="126">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row>
    <row r="127">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row>
    <row r="128">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row>
    <row r="129">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row>
    <row r="130">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row>
    <row r="131">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row>
    <row r="132">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row>
    <row r="133">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row>
    <row r="134">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row>
    <row r="135">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row>
    <row r="136">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row>
    <row r="137">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row>
    <row r="138">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row>
    <row r="139">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row>
    <row r="140">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row>
    <row r="141">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row>
    <row r="142">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row>
    <row r="143">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row>
    <row r="144">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row>
    <row r="145">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row>
    <row r="146">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row>
    <row r="147">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row>
    <row r="148">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row>
    <row r="149">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row>
    <row r="150">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row>
    <row r="151">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row>
    <row r="152">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row>
    <row r="153">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row>
    <row r="154">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row>
    <row r="155">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row>
    <row r="156">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row>
    <row r="157">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row>
    <row r="158">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row>
    <row r="159">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row>
    <row r="160">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row>
    <row r="161">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row>
    <row r="162">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row>
    <row r="163">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row>
    <row r="164">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row>
    <row r="165">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row>
    <row r="166">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row>
    <row r="167">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row>
    <row r="168">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row>
    <row r="169">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row>
    <row r="170">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row>
    <row r="171">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row>
    <row r="172">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row>
    <row r="173">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row>
    <row r="174">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row>
    <row r="175">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row>
    <row r="176">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row>
    <row r="177">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row>
    <row r="178">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row>
    <row r="179">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row>
    <row r="180">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row>
    <row r="181">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row>
    <row r="182">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row>
    <row r="183">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row>
    <row r="184">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row>
    <row r="185">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row>
    <row r="186">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row>
    <row r="187">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row>
    <row r="188">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row>
    <row r="189">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row>
    <row r="190">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row>
    <row r="191">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row>
    <row r="192">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row>
    <row r="193">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row>
    <row r="194">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row>
    <row r="195">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row>
    <row r="196">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row>
    <row r="197">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row>
    <row r="198">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row>
    <row r="199">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row>
    <row r="200">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row>
    <row r="201">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row>
    <row r="202">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row>
    <row r="203">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row>
    <row r="204">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row>
    <row r="205">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row>
    <row r="206">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row>
    <row r="207">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row>
    <row r="208">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row>
    <row r="209">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row>
    <row r="210">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row>
    <row r="211">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row>
    <row r="212">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row>
    <row r="213">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row>
    <row r="214">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row>
    <row r="215">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row>
    <row r="216">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row>
    <row r="217">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row>
    <row r="218">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row>
    <row r="219">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row>
    <row r="220">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row>
    <row r="221">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row>
    <row r="222">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row>
    <row r="223">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row>
    <row r="224">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row>
    <row r="225">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row>
    <row r="226">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row>
    <row r="227">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row>
    <row r="228">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row>
    <row r="229">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row>
    <row r="230">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row>
    <row r="231">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row>
    <row r="232">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row>
    <row r="233">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row>
    <row r="234">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row>
    <row r="235">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row>
    <row r="236">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row>
    <row r="237">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row>
    <row r="238">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row>
    <row r="239">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row>
    <row r="240">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row>
    <row r="241">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row>
    <row r="242">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row>
    <row r="243">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row>
    <row r="244">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row>
    <row r="245">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row>
    <row r="246">
      <c r="A246" s="147"/>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row>
    <row r="247">
      <c r="A247" s="147"/>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row>
    <row r="248">
      <c r="A248" s="147"/>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row>
    <row r="249">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row>
    <row r="250">
      <c r="A250" s="147"/>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row>
    <row r="251">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row>
    <row r="252">
      <c r="A252" s="147"/>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row>
    <row r="253">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row>
    <row r="254">
      <c r="A254" s="147"/>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row>
    <row r="255">
      <c r="A255" s="147"/>
      <c r="B255" s="147"/>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row>
    <row r="256">
      <c r="A256" s="147"/>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row>
    <row r="257">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row>
    <row r="258">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row>
    <row r="259">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row>
    <row r="260">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row>
    <row r="261">
      <c r="A261" s="147"/>
      <c r="B261" s="147"/>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row>
    <row r="262">
      <c r="A262" s="147"/>
      <c r="B262" s="147"/>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row>
    <row r="263">
      <c r="A263" s="147"/>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row>
    <row r="264">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row>
    <row r="265">
      <c r="A265" s="147"/>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row>
    <row r="266">
      <c r="A266" s="147"/>
      <c r="B266" s="147"/>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row>
    <row r="267">
      <c r="A267" s="147"/>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row>
    <row r="268">
      <c r="A268" s="147"/>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row>
    <row r="269">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row>
    <row r="270">
      <c r="A270" s="147"/>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row>
    <row r="271">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row>
    <row r="272">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row>
    <row r="273">
      <c r="A273" s="147"/>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row>
    <row r="274">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row>
    <row r="275">
      <c r="A275" s="147"/>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row>
    <row r="276">
      <c r="A276" s="147"/>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row>
    <row r="277">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row>
    <row r="278">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row>
    <row r="279">
      <c r="A279" s="147"/>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row>
    <row r="280">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row>
    <row r="281">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row>
    <row r="282">
      <c r="A282" s="147"/>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row>
    <row r="283">
      <c r="A283" s="147"/>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row>
    <row r="284">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row>
    <row r="285">
      <c r="A285" s="147"/>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row>
    <row r="286">
      <c r="A286" s="147"/>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row>
    <row r="287">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row>
    <row r="288">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row>
    <row r="289">
      <c r="A289" s="147"/>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row>
    <row r="290">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row>
    <row r="291">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row>
    <row r="292">
      <c r="A292" s="147"/>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row>
    <row r="293">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row>
    <row r="294">
      <c r="A294" s="147"/>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row>
    <row r="295">
      <c r="A295" s="147"/>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row>
    <row r="296">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row>
    <row r="297">
      <c r="A297" s="147"/>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row>
    <row r="298">
      <c r="A298" s="147"/>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row>
    <row r="299">
      <c r="A299" s="147"/>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row>
    <row r="300">
      <c r="A300" s="147"/>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row>
    <row r="301">
      <c r="A301" s="147"/>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row>
    <row r="302">
      <c r="A302" s="147"/>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row>
    <row r="303">
      <c r="A303" s="147"/>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row>
    <row r="304">
      <c r="A304" s="147"/>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row>
    <row r="305">
      <c r="A305" s="147"/>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row>
    <row r="306">
      <c r="A306" s="147"/>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row>
    <row r="307">
      <c r="A307" s="147"/>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row>
    <row r="308">
      <c r="A308" s="147"/>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row>
    <row r="309">
      <c r="A309" s="147"/>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row>
    <row r="310">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row>
    <row r="311">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row>
    <row r="312">
      <c r="A312" s="147"/>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row>
    <row r="313">
      <c r="A313" s="147"/>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row>
    <row r="314">
      <c r="A314" s="147"/>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row>
    <row r="315">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row>
    <row r="316">
      <c r="A316" s="147"/>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row>
    <row r="317">
      <c r="A317" s="147"/>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row>
    <row r="318">
      <c r="A318" s="147"/>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row>
    <row r="319">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row>
    <row r="320">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row>
    <row r="321">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row>
    <row r="322">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row>
    <row r="323">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row>
    <row r="324">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row>
    <row r="325">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row>
    <row r="326">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row>
    <row r="327">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row>
    <row r="328">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row>
    <row r="329">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row>
    <row r="330">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row>
    <row r="331">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row>
    <row r="332">
      <c r="A332" s="147"/>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row>
    <row r="333">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row>
    <row r="334">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row>
    <row r="335">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row>
    <row r="336">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row>
    <row r="337">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row>
    <row r="338">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row>
    <row r="339">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row>
    <row r="340">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row>
    <row r="341">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row>
    <row r="342">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row>
    <row r="343">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row>
    <row r="344">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row>
    <row r="345">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row>
    <row r="346">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row>
    <row r="347">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row>
    <row r="348">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row>
    <row r="349">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row>
    <row r="350">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row>
    <row r="351">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row>
    <row r="352">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row>
    <row r="353">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row>
    <row r="354">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row>
    <row r="355">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row>
    <row r="356">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row>
    <row r="357">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row>
    <row r="358">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row>
    <row r="359">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row>
    <row r="360">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row>
    <row r="361">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row>
    <row r="362">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row>
    <row r="363">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row>
    <row r="364">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row>
    <row r="365">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row>
    <row r="366">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row>
    <row r="367">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row>
    <row r="368">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row>
    <row r="369">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row>
    <row r="370">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row>
    <row r="371">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row>
    <row r="372">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row>
    <row r="373">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row>
    <row r="374">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row>
    <row r="375">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row>
    <row r="376">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row>
    <row r="377">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row>
    <row r="378">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row>
    <row r="379">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row>
    <row r="380">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row>
    <row r="381">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row>
    <row r="382">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row>
    <row r="383">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row>
    <row r="384">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row>
    <row r="385">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row>
    <row r="386">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row>
    <row r="387">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row>
    <row r="388">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row>
    <row r="389">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row>
    <row r="390">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row>
    <row r="391">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row>
    <row r="392">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row>
    <row r="393">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row>
    <row r="394">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row>
    <row r="395">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row>
    <row r="396">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row>
    <row r="397">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row>
    <row r="398">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row>
    <row r="399">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row>
    <row r="400">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row>
    <row r="401">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row>
    <row r="402">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row>
    <row r="403">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row>
    <row r="404">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row>
    <row r="405">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row>
    <row r="406">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row>
    <row r="407">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row>
    <row r="408">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row>
    <row r="409">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row>
    <row r="410">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row>
    <row r="411">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row>
    <row r="412">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row>
    <row r="413">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row>
    <row r="414">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row>
    <row r="415">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row>
    <row r="416">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row>
    <row r="417">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row>
    <row r="418">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row>
    <row r="419">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row>
    <row r="420">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row>
    <row r="421">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row>
    <row r="422">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row>
    <row r="423">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row>
    <row r="424">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row>
    <row r="425">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row>
    <row r="426">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row>
    <row r="427">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row>
    <row r="428">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row>
    <row r="429">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row>
    <row r="430">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row>
    <row r="431">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row>
    <row r="432">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row>
    <row r="433">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row>
    <row r="434">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row>
    <row r="435">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row>
    <row r="436">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row>
    <row r="437">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row>
    <row r="438">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row>
    <row r="439">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row>
    <row r="440">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row>
    <row r="441">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row>
    <row r="442">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row>
    <row r="443">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row>
    <row r="444">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row>
    <row r="445">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row>
    <row r="446">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row>
    <row r="447">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row>
    <row r="448">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row>
    <row r="449">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row>
    <row r="450">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row>
    <row r="451">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row>
    <row r="452">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row>
    <row r="453">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row>
    <row r="454">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row>
    <row r="455">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row>
    <row r="456">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row>
    <row r="457">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row>
    <row r="458">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row>
    <row r="459">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row>
    <row r="460">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row>
    <row r="461">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row>
    <row r="462">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row>
    <row r="463">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row>
    <row r="464">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row>
    <row r="465">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row>
    <row r="466">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row>
    <row r="467">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row>
    <row r="468">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row>
    <row r="469">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row>
    <row r="470">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row>
    <row r="471">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row>
    <row r="472">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row>
    <row r="473">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row>
    <row r="474">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row>
    <row r="475">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row>
    <row r="476">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row>
    <row r="477">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row>
    <row r="478">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row>
    <row r="479">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row>
    <row r="480">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row>
    <row r="481">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row>
    <row r="482">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row>
    <row r="483">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row>
    <row r="484">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row>
    <row r="485">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row>
    <row r="486">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row>
    <row r="487">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row>
    <row r="488">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row>
    <row r="489">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row>
    <row r="490">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row>
    <row r="491">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row>
    <row r="492">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row>
    <row r="493">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row>
    <row r="494">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row>
    <row r="495">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row>
    <row r="496">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row>
    <row r="497">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row>
    <row r="498">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row>
    <row r="499">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row>
    <row r="500">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row>
    <row r="501">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row>
    <row r="502">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row>
    <row r="503">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row>
    <row r="504">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row>
    <row r="505">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row>
    <row r="506">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row>
    <row r="507">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row>
    <row r="508">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row>
    <row r="509">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row>
    <row r="510">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row>
    <row r="511">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row>
    <row r="512">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row>
    <row r="513">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row>
    <row r="514">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row>
    <row r="515">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row>
    <row r="516">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row>
    <row r="517">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row>
    <row r="518">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row>
    <row r="519">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row>
    <row r="520">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row>
    <row r="521">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row>
    <row r="522">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row>
    <row r="523">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row>
    <row r="524">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row>
    <row r="525">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row>
    <row r="526">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row>
    <row r="527">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row>
    <row r="528">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row>
    <row r="529">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row>
    <row r="530">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row>
    <row r="531">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row>
    <row r="532">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row>
    <row r="533">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row>
    <row r="534">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row>
    <row r="535">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row>
    <row r="536">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row>
    <row r="537">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row>
    <row r="538">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row>
    <row r="539">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row>
    <row r="540">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row>
    <row r="541">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row>
    <row r="542">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row>
    <row r="543">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row>
    <row r="544">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row>
    <row r="545">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row>
    <row r="546">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row>
    <row r="547">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row>
    <row r="548">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row>
    <row r="549">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row>
    <row r="550">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row>
    <row r="551">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row>
    <row r="552">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row>
    <row r="553">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row>
    <row r="554">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row>
    <row r="555">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row>
    <row r="556">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row>
    <row r="557">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row>
    <row r="558">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row>
    <row r="559">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row>
    <row r="560">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row>
    <row r="561">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row>
    <row r="562">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row>
    <row r="563">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row>
    <row r="564">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row>
    <row r="565">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row>
    <row r="566">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row>
    <row r="567">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row>
    <row r="568">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row>
    <row r="569">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row>
    <row r="570">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row>
    <row r="571">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row>
    <row r="572">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row>
    <row r="573">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row>
    <row r="574">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row>
    <row r="575">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row>
    <row r="576">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row>
    <row r="577">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row>
    <row r="578">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row>
    <row r="579">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row>
    <row r="580">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row>
    <row r="581">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row>
    <row r="582">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row>
    <row r="583">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row>
    <row r="584">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row>
    <row r="585">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row>
    <row r="586">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row>
    <row r="587">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row>
    <row r="588">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row>
    <row r="589">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row>
    <row r="590">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row>
    <row r="591">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row>
    <row r="59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row>
    <row r="593">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row>
    <row r="594">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row>
    <row r="595">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row>
    <row r="596">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row>
    <row r="597">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row>
    <row r="598">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row>
    <row r="599">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row>
    <row r="600">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row>
    <row r="601">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row>
    <row r="60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row>
    <row r="603">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row>
    <row r="604">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row>
    <row r="605">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row>
    <row r="606">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row>
    <row r="607">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row>
    <row r="608">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row>
    <row r="609">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row>
    <row r="610">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row>
    <row r="611">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row>
    <row r="61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row>
    <row r="613">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row>
    <row r="614">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row>
    <row r="615">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row>
    <row r="616">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row>
    <row r="617">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row>
    <row r="618">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row>
    <row r="619">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row>
    <row r="620">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row>
    <row r="621">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row>
    <row r="6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row>
    <row r="623">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row>
    <row r="624">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row>
    <row r="625">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row>
    <row r="626">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row>
    <row r="627">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row>
    <row r="628">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row>
    <row r="629">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row>
    <row r="630">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row>
    <row r="631">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row>
    <row r="63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row>
    <row r="633">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row>
    <row r="634">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row>
    <row r="635">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row>
    <row r="636">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row>
    <row r="637">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row>
    <row r="638">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row>
    <row r="639">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row>
    <row r="640">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row>
    <row r="641">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row>
    <row r="64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row>
    <row r="643">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row>
    <row r="644">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row>
    <row r="645">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row>
    <row r="646">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row>
    <row r="647">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row>
    <row r="648">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row>
    <row r="649">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row>
    <row r="650">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row>
    <row r="651">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row>
    <row r="65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row>
    <row r="653">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row>
    <row r="654">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row>
    <row r="655">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row>
    <row r="656">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row>
    <row r="657">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row>
    <row r="658">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row>
    <row r="659">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row>
    <row r="660">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row>
    <row r="661">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row>
    <row r="66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row>
    <row r="663">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row>
    <row r="664">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row>
    <row r="665">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row>
    <row r="666">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row>
    <row r="667">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row>
    <row r="668">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row>
    <row r="669">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row>
    <row r="670">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row>
    <row r="671">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row>
    <row r="67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row>
    <row r="673">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row>
    <row r="674">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row>
    <row r="675">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row>
    <row r="676">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row>
    <row r="677">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row>
    <row r="678">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row>
    <row r="679">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row>
    <row r="680">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row>
    <row r="681">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row>
    <row r="68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row>
    <row r="683">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row>
    <row r="684">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row>
    <row r="685">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row>
    <row r="686">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row>
    <row r="687">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row>
    <row r="688">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row>
    <row r="689">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row>
    <row r="690">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row>
    <row r="691">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row>
    <row r="69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row>
    <row r="693">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row>
    <row r="694">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row>
    <row r="695">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row>
    <row r="696">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row>
    <row r="697">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row>
    <row r="698">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row>
    <row r="699">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row>
    <row r="700">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row>
    <row r="701">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row>
    <row r="70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row>
    <row r="703">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row>
    <row r="704">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row>
    <row r="705">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row>
    <row r="706">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row>
    <row r="707">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row>
    <row r="708">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row>
    <row r="709">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row>
    <row r="710">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row>
    <row r="711">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row>
    <row r="71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row>
    <row r="713">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row>
    <row r="714">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row>
    <row r="715">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row>
    <row r="716">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row>
    <row r="717">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row>
    <row r="718">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row>
    <row r="719">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row>
    <row r="720">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row>
    <row r="721">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row>
    <row r="7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row>
    <row r="723">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row>
    <row r="724">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row>
    <row r="725">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row>
    <row r="726">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row>
    <row r="727">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row>
    <row r="728">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row>
    <row r="729">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row>
    <row r="730">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row>
    <row r="731">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row>
    <row r="7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row>
    <row r="733">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row>
    <row r="734">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row>
    <row r="735">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row>
    <row r="736">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row>
    <row r="737">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row>
    <row r="738">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row>
    <row r="739">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row>
    <row r="740">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row>
    <row r="741">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row>
    <row r="74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row>
    <row r="743">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row>
    <row r="744">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row>
    <row r="745">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row>
    <row r="746">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row>
    <row r="747">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row>
    <row r="748">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row>
    <row r="749">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row>
    <row r="750">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row>
    <row r="751">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row>
    <row r="75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row>
    <row r="753">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row>
    <row r="754">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row>
    <row r="755">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row>
    <row r="756">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row>
    <row r="757">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row>
    <row r="758">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row>
    <row r="759">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row>
    <row r="760">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row>
    <row r="761">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row>
    <row r="762">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row>
    <row r="763">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row>
    <row r="764">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row>
    <row r="765">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row>
    <row r="766">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row>
    <row r="767">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row>
    <row r="768">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row>
    <row r="769">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row>
    <row r="770">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row>
    <row r="771">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row>
    <row r="772">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row>
    <row r="773">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row>
    <row r="774">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row>
    <row r="775">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row>
    <row r="776">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row>
    <row r="777">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row>
    <row r="778">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row>
    <row r="779">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row>
    <row r="780">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row>
    <row r="781">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row>
    <row r="782">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row>
    <row r="783">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row>
    <row r="784">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row>
    <row r="785">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row>
    <row r="786">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row>
    <row r="787">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row>
    <row r="788">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row>
    <row r="789">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row>
    <row r="790">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row>
    <row r="791">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row>
    <row r="792">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row>
    <row r="793">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row>
    <row r="794">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row>
    <row r="795">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row>
    <row r="796">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row>
    <row r="797">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row>
    <row r="798">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row>
    <row r="799">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row>
    <row r="800">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row>
    <row r="801">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row>
    <row r="802">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row>
    <row r="803">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row>
    <row r="804">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row>
    <row r="805">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row>
    <row r="806">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row>
    <row r="807">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row>
    <row r="808">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row>
    <row r="809">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row>
    <row r="810">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row>
    <row r="811">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row>
    <row r="812">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row>
    <row r="813">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row>
    <row r="814">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row>
    <row r="815">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row>
    <row r="816">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row>
    <row r="817">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row>
    <row r="818">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row>
    <row r="819">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row>
    <row r="820">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row>
    <row r="821">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row>
    <row r="822">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row>
    <row r="823">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row>
    <row r="824">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row>
    <row r="825">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row>
    <row r="826">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row>
    <row r="827">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row>
    <row r="828">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row>
    <row r="829">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row>
    <row r="830">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row>
    <row r="831">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row>
    <row r="832">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row>
    <row r="833">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row>
    <row r="834">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row>
    <row r="835">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row>
    <row r="836">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row>
    <row r="837">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row>
    <row r="838">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row>
    <row r="839">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row>
    <row r="840">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row>
    <row r="841">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row>
    <row r="842">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row>
    <row r="843">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row>
    <row r="844">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row>
    <row r="845">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row>
    <row r="846">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row>
    <row r="847">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row>
    <row r="848">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row>
    <row r="849">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row>
    <row r="850">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row>
    <row r="851">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row>
    <row r="852">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row>
    <row r="853">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row>
    <row r="854">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row>
    <row r="855">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row>
    <row r="856">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row>
    <row r="857">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row>
    <row r="858">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row>
    <row r="859">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row>
    <row r="860">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row>
    <row r="861">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row>
    <row r="862">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row>
    <row r="863">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row>
    <row r="864">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row>
    <row r="865">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row>
    <row r="866">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row>
    <row r="867">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row>
    <row r="868">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row>
    <row r="869">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row>
    <row r="870">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row>
    <row r="871">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row>
    <row r="872">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row>
    <row r="873">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row>
    <row r="874">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row>
    <row r="875">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row>
    <row r="876">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row>
    <row r="877">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row>
    <row r="878">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row>
    <row r="879">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row>
    <row r="880">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row>
    <row r="881">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row>
    <row r="882">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row>
    <row r="883">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row>
    <row r="884">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row>
    <row r="885">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row>
    <row r="886">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row>
    <row r="887">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row>
    <row r="888">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row>
    <row r="889">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row>
    <row r="890">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row>
    <row r="891">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row>
    <row r="892">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row>
    <row r="893">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row>
    <row r="894">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row>
    <row r="895">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row>
    <row r="896">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row>
    <row r="897">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row>
    <row r="898">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row>
    <row r="899">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row>
    <row r="900">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row>
    <row r="901">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row>
    <row r="902">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row>
    <row r="903">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row>
    <row r="904">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row>
    <row r="905">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row>
    <row r="906">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row>
    <row r="907">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row>
    <row r="908">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row>
    <row r="909">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row>
    <row r="910">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row>
    <row r="911">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row>
    <row r="912">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row>
    <row r="913">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row>
    <row r="914">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row>
    <row r="915">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row>
    <row r="916">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row>
    <row r="917">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row>
    <row r="918">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row>
    <row r="919">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row>
    <row r="920">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row>
    <row r="921">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row>
    <row r="922">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row>
    <row r="923">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row>
    <row r="924">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row>
    <row r="925">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row>
    <row r="926">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row>
    <row r="927">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row>
    <row r="928">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row>
    <row r="929">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row>
    <row r="930">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row>
    <row r="931">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row>
    <row r="932">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row>
    <row r="933">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row>
    <row r="934">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row>
    <row r="935">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row>
    <row r="936">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row>
    <row r="937">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row>
    <row r="938">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row>
    <row r="939">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row>
    <row r="940">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row>
    <row r="941">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row>
    <row r="942">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row>
    <row r="943">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row>
    <row r="944">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row>
    <row r="945">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row>
    <row r="946">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row>
    <row r="947">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row>
    <row r="948">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row>
    <row r="949">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row>
    <row r="950">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row>
    <row r="951">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row>
    <row r="952">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row>
    <row r="953">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row>
    <row r="954">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row>
    <row r="955">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row>
    <row r="956">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row>
    <row r="957">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row>
    <row r="958">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row>
    <row r="959">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row>
    <row r="960">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row>
    <row r="961">
      <c r="A961" s="147"/>
      <c r="B961" s="147"/>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row>
    <row r="962">
      <c r="A962" s="147"/>
      <c r="B962" s="147"/>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row>
    <row r="963">
      <c r="A963" s="147"/>
      <c r="B963" s="147"/>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row>
    <row r="964">
      <c r="A964" s="147"/>
      <c r="B964" s="147"/>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row>
    <row r="965">
      <c r="A965" s="147"/>
      <c r="B965" s="147"/>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row>
    <row r="966">
      <c r="A966" s="147"/>
      <c r="B966" s="147"/>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row>
    <row r="967">
      <c r="A967" s="147"/>
      <c r="B967" s="147"/>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row>
    <row r="968">
      <c r="A968" s="147"/>
      <c r="B968" s="147"/>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row>
    <row r="969">
      <c r="A969" s="147"/>
      <c r="B969" s="147"/>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row>
    <row r="970">
      <c r="A970" s="147"/>
      <c r="B970" s="147"/>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row>
    <row r="971">
      <c r="A971" s="147"/>
      <c r="B971" s="147"/>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row>
    <row r="972">
      <c r="A972" s="147"/>
      <c r="B972" s="147"/>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row>
    <row r="973">
      <c r="A973" s="147"/>
      <c r="B973" s="147"/>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row>
    <row r="974">
      <c r="A974" s="147"/>
      <c r="B974" s="147"/>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row>
    <row r="975">
      <c r="A975" s="147"/>
      <c r="B975" s="147"/>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row>
    <row r="976">
      <c r="A976" s="147"/>
      <c r="B976" s="147"/>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row>
    <row r="977">
      <c r="A977" s="147"/>
      <c r="B977" s="147"/>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row>
    <row r="978">
      <c r="A978" s="147"/>
      <c r="B978" s="147"/>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row>
    <row r="979">
      <c r="A979" s="147"/>
      <c r="B979" s="147"/>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row>
    <row r="980">
      <c r="A980" s="147"/>
      <c r="B980" s="147"/>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row>
    <row r="981">
      <c r="A981" s="147"/>
      <c r="B981" s="147"/>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row>
    <row r="982">
      <c r="A982" s="147"/>
      <c r="B982" s="147"/>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row>
    <row r="983">
      <c r="A983" s="147"/>
      <c r="B983" s="147"/>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row>
    <row r="984">
      <c r="A984" s="147"/>
      <c r="B984" s="147"/>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row>
    <row r="985">
      <c r="A985" s="147"/>
      <c r="B985" s="147"/>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row>
    <row r="986">
      <c r="A986" s="147"/>
      <c r="B986" s="147"/>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row>
    <row r="987">
      <c r="A987" s="147"/>
      <c r="B987" s="147"/>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row>
    <row r="988">
      <c r="A988" s="147"/>
      <c r="B988" s="147"/>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row>
    <row r="989">
      <c r="A989" s="147"/>
      <c r="B989" s="147"/>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row>
    <row r="990">
      <c r="A990" s="147"/>
      <c r="B990" s="147"/>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row>
    <row r="991">
      <c r="A991" s="147"/>
      <c r="B991" s="147"/>
      <c r="C991" s="147"/>
      <c r="D991" s="147"/>
      <c r="E991" s="147"/>
      <c r="F991" s="147"/>
      <c r="G991" s="147"/>
      <c r="H991" s="147"/>
      <c r="I991" s="147"/>
      <c r="J991" s="147"/>
      <c r="K991" s="147"/>
      <c r="L991" s="147"/>
      <c r="M991" s="147"/>
      <c r="N991" s="147"/>
      <c r="O991" s="147"/>
      <c r="P991" s="147"/>
      <c r="Q991" s="147"/>
      <c r="R991" s="147"/>
      <c r="S991" s="147"/>
      <c r="T991" s="147"/>
      <c r="U991" s="147"/>
      <c r="V991" s="147"/>
      <c r="W991" s="147"/>
      <c r="X991" s="147"/>
      <c r="Y991" s="147"/>
      <c r="Z991" s="147"/>
    </row>
    <row r="992">
      <c r="A992" s="147"/>
      <c r="B992" s="147"/>
      <c r="C992" s="147"/>
      <c r="D992" s="147"/>
      <c r="E992" s="147"/>
      <c r="F992" s="147"/>
      <c r="G992" s="147"/>
      <c r="H992" s="147"/>
      <c r="I992" s="147"/>
      <c r="J992" s="147"/>
      <c r="K992" s="147"/>
      <c r="L992" s="147"/>
      <c r="M992" s="147"/>
      <c r="N992" s="147"/>
      <c r="O992" s="147"/>
      <c r="P992" s="147"/>
      <c r="Q992" s="147"/>
      <c r="R992" s="147"/>
      <c r="S992" s="147"/>
      <c r="T992" s="147"/>
      <c r="U992" s="147"/>
      <c r="V992" s="147"/>
      <c r="W992" s="147"/>
      <c r="X992" s="147"/>
      <c r="Y992" s="147"/>
      <c r="Z992" s="147"/>
    </row>
    <row r="993">
      <c r="A993" s="147"/>
      <c r="B993" s="147"/>
      <c r="C993" s="147"/>
      <c r="D993" s="147"/>
      <c r="E993" s="147"/>
      <c r="F993" s="147"/>
      <c r="G993" s="147"/>
      <c r="H993" s="147"/>
      <c r="I993" s="147"/>
      <c r="J993" s="147"/>
      <c r="K993" s="147"/>
      <c r="L993" s="147"/>
      <c r="M993" s="147"/>
      <c r="N993" s="147"/>
      <c r="O993" s="147"/>
      <c r="P993" s="147"/>
      <c r="Q993" s="147"/>
      <c r="R993" s="147"/>
      <c r="S993" s="147"/>
      <c r="T993" s="147"/>
      <c r="U993" s="147"/>
      <c r="V993" s="147"/>
      <c r="W993" s="147"/>
      <c r="X993" s="147"/>
      <c r="Y993" s="147"/>
      <c r="Z993" s="147"/>
    </row>
    <row r="994">
      <c r="A994" s="147"/>
      <c r="B994" s="147"/>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row>
    <row r="995">
      <c r="A995" s="147"/>
      <c r="B995" s="147"/>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row>
    <row r="996">
      <c r="A996" s="147"/>
      <c r="B996" s="147"/>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row>
    <row r="997">
      <c r="A997" s="147"/>
      <c r="B997" s="147"/>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row>
    <row r="998">
      <c r="A998" s="147"/>
      <c r="B998" s="147"/>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row>
    <row r="999">
      <c r="A999" s="147"/>
      <c r="B999" s="147"/>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row>
    <row r="1000">
      <c r="A1000" s="147"/>
      <c r="B1000" s="147"/>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row>
    <row r="1001">
      <c r="A1001" s="147"/>
      <c r="B1001" s="147"/>
      <c r="C1001" s="147"/>
      <c r="D1001" s="147"/>
      <c r="E1001" s="147"/>
      <c r="F1001" s="147"/>
      <c r="G1001" s="147"/>
      <c r="H1001" s="147"/>
      <c r="I1001" s="147"/>
      <c r="J1001" s="147"/>
      <c r="K1001" s="147"/>
      <c r="L1001" s="147"/>
      <c r="M1001" s="147"/>
      <c r="N1001" s="147"/>
      <c r="O1001" s="147"/>
      <c r="P1001" s="147"/>
      <c r="Q1001" s="147"/>
      <c r="R1001" s="147"/>
      <c r="S1001" s="147"/>
      <c r="T1001" s="147"/>
      <c r="U1001" s="147"/>
      <c r="V1001" s="147"/>
      <c r="W1001" s="147"/>
      <c r="X1001" s="147"/>
      <c r="Y1001" s="147"/>
      <c r="Z1001" s="147"/>
    </row>
  </sheetData>
  <drawing r:id="rId2"/>
  <legacyDrawing r:id="rId3"/>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sheetData>
    <row r="1">
      <c r="A1" s="676" t="s">
        <v>894</v>
      </c>
      <c r="B1" s="677"/>
      <c r="C1" s="677"/>
      <c r="D1" s="381"/>
      <c r="E1" s="381"/>
      <c r="F1" s="381"/>
      <c r="G1" s="381"/>
      <c r="H1" s="381"/>
      <c r="I1" s="381"/>
      <c r="J1" s="381"/>
      <c r="K1" s="381"/>
      <c r="L1" s="381"/>
      <c r="M1" s="381"/>
      <c r="N1" s="381"/>
      <c r="O1" s="381"/>
      <c r="P1" s="147"/>
      <c r="Q1" s="147"/>
      <c r="R1" s="147"/>
      <c r="S1" s="147"/>
      <c r="T1" s="147"/>
      <c r="U1" s="147"/>
      <c r="V1" s="147"/>
      <c r="W1" s="147"/>
      <c r="X1" s="147"/>
      <c r="Y1" s="147"/>
      <c r="Z1" s="147"/>
    </row>
    <row r="2">
      <c r="A2" s="678" t="s">
        <v>895</v>
      </c>
      <c r="B2" s="504"/>
      <c r="C2" s="504"/>
      <c r="D2" s="504"/>
      <c r="E2" s="504"/>
      <c r="F2" s="504"/>
      <c r="G2" s="504"/>
      <c r="H2" s="504"/>
      <c r="I2" s="504"/>
      <c r="J2" s="504"/>
      <c r="K2" s="504"/>
      <c r="L2" s="679"/>
      <c r="M2" s="680"/>
      <c r="N2" s="381"/>
      <c r="O2" s="381"/>
      <c r="P2" s="147"/>
      <c r="Q2" s="147"/>
      <c r="R2" s="147"/>
      <c r="S2" s="147"/>
      <c r="T2" s="147"/>
      <c r="U2" s="147"/>
      <c r="V2" s="147"/>
      <c r="W2" s="147"/>
      <c r="X2" s="147"/>
      <c r="Y2" s="147"/>
      <c r="Z2" s="147"/>
    </row>
    <row r="3">
      <c r="A3" s="681">
        <v>2013.0</v>
      </c>
      <c r="B3" s="682" t="s">
        <v>896</v>
      </c>
      <c r="C3" s="682" t="s">
        <v>806</v>
      </c>
      <c r="D3" s="682" t="s">
        <v>240</v>
      </c>
      <c r="E3" s="682" t="s">
        <v>898</v>
      </c>
      <c r="F3" s="682" t="s">
        <v>899</v>
      </c>
      <c r="G3" s="682" t="s">
        <v>900</v>
      </c>
      <c r="H3" s="682" t="s">
        <v>901</v>
      </c>
      <c r="I3" s="682" t="s">
        <v>902</v>
      </c>
      <c r="J3" s="682" t="s">
        <v>804</v>
      </c>
      <c r="K3" s="682" t="s">
        <v>903</v>
      </c>
      <c r="L3" s="682" t="s">
        <v>904</v>
      </c>
      <c r="M3" s="682" t="s">
        <v>905</v>
      </c>
      <c r="N3" s="381"/>
      <c r="O3" s="381"/>
      <c r="P3" s="147"/>
      <c r="Q3" s="147"/>
      <c r="R3" s="147"/>
      <c r="S3" s="147"/>
      <c r="T3" s="147"/>
      <c r="U3" s="147"/>
      <c r="V3" s="147"/>
      <c r="W3" s="147"/>
      <c r="X3" s="147"/>
      <c r="Y3" s="147"/>
      <c r="Z3" s="147"/>
    </row>
    <row r="4">
      <c r="A4" s="684" t="s">
        <v>906</v>
      </c>
      <c r="B4" s="685">
        <v>20333.0</v>
      </c>
      <c r="C4" s="685">
        <v>69899.0</v>
      </c>
      <c r="D4" s="685">
        <v>8466.8</v>
      </c>
      <c r="E4" s="685">
        <v>29840.0</v>
      </c>
      <c r="F4" s="688"/>
      <c r="G4" s="688"/>
      <c r="H4" s="688"/>
      <c r="I4" s="688"/>
      <c r="J4" s="688"/>
      <c r="K4" s="688"/>
      <c r="L4" s="685">
        <v>128538.8</v>
      </c>
      <c r="M4" s="685">
        <v>23.6</v>
      </c>
      <c r="N4" s="381"/>
      <c r="O4" s="381"/>
      <c r="P4" s="147"/>
      <c r="Q4" s="147"/>
      <c r="R4" s="147"/>
      <c r="S4" s="147"/>
      <c r="T4" s="147"/>
      <c r="U4" s="147"/>
      <c r="V4" s="147"/>
      <c r="W4" s="147"/>
      <c r="X4" s="147"/>
      <c r="Y4" s="147"/>
      <c r="Z4" s="147"/>
    </row>
    <row r="5">
      <c r="A5" s="689" t="s">
        <v>907</v>
      </c>
      <c r="B5" s="387">
        <v>17328.0</v>
      </c>
      <c r="C5" s="387">
        <v>69033.0</v>
      </c>
      <c r="D5" s="387">
        <v>4656.9</v>
      </c>
      <c r="E5" s="387">
        <v>4953.6</v>
      </c>
      <c r="F5" s="381"/>
      <c r="G5" s="381"/>
      <c r="H5" s="381"/>
      <c r="I5" s="381"/>
      <c r="J5" s="381"/>
      <c r="K5" s="381"/>
      <c r="L5" s="387">
        <v>86361.0</v>
      </c>
      <c r="M5" s="387">
        <v>15.8</v>
      </c>
      <c r="N5" s="381"/>
      <c r="O5" s="381"/>
      <c r="P5" s="147"/>
      <c r="Q5" s="147"/>
      <c r="R5" s="147"/>
      <c r="S5" s="147"/>
      <c r="T5" s="147"/>
      <c r="U5" s="147"/>
      <c r="V5" s="147"/>
      <c r="W5" s="147"/>
      <c r="X5" s="147"/>
      <c r="Y5" s="147"/>
      <c r="Z5" s="147"/>
    </row>
    <row r="6">
      <c r="A6" s="684" t="s">
        <v>908</v>
      </c>
      <c r="B6" s="685">
        <v>3671.0</v>
      </c>
      <c r="C6" s="688"/>
      <c r="D6" s="685">
        <v>11321.0</v>
      </c>
      <c r="E6" s="685">
        <v>20535.0</v>
      </c>
      <c r="F6" s="685">
        <v>9201.0</v>
      </c>
      <c r="G6" s="685">
        <v>8542.0</v>
      </c>
      <c r="H6" s="688"/>
      <c r="I6" s="685">
        <v>1382.2</v>
      </c>
      <c r="J6" s="688"/>
      <c r="K6" s="688"/>
      <c r="L6" s="685">
        <v>58278.0</v>
      </c>
      <c r="M6" s="685">
        <v>10.7</v>
      </c>
      <c r="N6" s="381"/>
      <c r="O6" s="381"/>
      <c r="P6" s="147"/>
      <c r="Q6" s="147"/>
      <c r="R6" s="147"/>
      <c r="S6" s="147"/>
      <c r="T6" s="147"/>
      <c r="U6" s="147"/>
      <c r="V6" s="147"/>
      <c r="W6" s="147"/>
      <c r="X6" s="147"/>
      <c r="Y6" s="147"/>
      <c r="Z6" s="147"/>
    </row>
    <row r="7">
      <c r="A7" s="684" t="s">
        <v>909</v>
      </c>
      <c r="B7" s="685">
        <v>3087.047023</v>
      </c>
      <c r="C7" s="688"/>
      <c r="D7" s="685">
        <v>9300.0715</v>
      </c>
      <c r="E7" s="685">
        <v>16874.5</v>
      </c>
      <c r="F7" s="688"/>
      <c r="G7" s="688"/>
      <c r="H7" s="688"/>
      <c r="I7" s="688"/>
      <c r="J7" s="688"/>
      <c r="K7" s="688"/>
      <c r="L7" s="685">
        <v>35380.6</v>
      </c>
      <c r="M7" s="685">
        <v>6.5</v>
      </c>
      <c r="N7" s="381"/>
      <c r="O7" s="688"/>
      <c r="P7" s="147"/>
      <c r="Q7" s="147"/>
      <c r="R7" s="147"/>
      <c r="S7" s="147"/>
      <c r="T7" s="147"/>
      <c r="U7" s="147"/>
      <c r="V7" s="147"/>
      <c r="W7" s="147"/>
      <c r="X7" s="147"/>
      <c r="Y7" s="147"/>
      <c r="Z7" s="147"/>
    </row>
    <row r="8">
      <c r="A8" s="689" t="s">
        <v>826</v>
      </c>
      <c r="B8" s="381"/>
      <c r="C8" s="387">
        <v>29263.0</v>
      </c>
      <c r="D8" s="381"/>
      <c r="E8" s="381"/>
      <c r="F8" s="381"/>
      <c r="G8" s="381"/>
      <c r="H8" s="381"/>
      <c r="I8" s="381"/>
      <c r="J8" s="381"/>
      <c r="K8" s="381"/>
      <c r="L8" s="387">
        <v>29263.0</v>
      </c>
      <c r="M8" s="387">
        <v>5.4</v>
      </c>
      <c r="N8" s="381"/>
      <c r="O8" s="381"/>
      <c r="P8" s="147"/>
      <c r="Q8" s="147"/>
      <c r="R8" s="147"/>
      <c r="S8" s="147"/>
      <c r="T8" s="147"/>
      <c r="U8" s="147"/>
      <c r="V8" s="147"/>
      <c r="W8" s="147"/>
      <c r="X8" s="147"/>
      <c r="Y8" s="147"/>
      <c r="Z8" s="147"/>
    </row>
    <row r="9">
      <c r="A9" s="689" t="s">
        <v>910</v>
      </c>
      <c r="B9" s="381"/>
      <c r="C9" s="381"/>
      <c r="D9" s="381"/>
      <c r="E9" s="380" t="s">
        <v>93</v>
      </c>
      <c r="F9" s="381"/>
      <c r="G9" s="381"/>
      <c r="H9" s="381"/>
      <c r="I9" s="381"/>
      <c r="J9" s="381"/>
      <c r="K9" s="381"/>
      <c r="L9" s="381"/>
      <c r="M9" s="381"/>
      <c r="N9" s="381"/>
      <c r="O9" s="381"/>
      <c r="P9" s="147"/>
      <c r="Q9" s="147"/>
      <c r="R9" s="147"/>
      <c r="S9" s="147"/>
      <c r="T9" s="147"/>
      <c r="U9" s="147"/>
      <c r="V9" s="147"/>
      <c r="W9" s="147"/>
      <c r="X9" s="147"/>
      <c r="Y9" s="147"/>
      <c r="Z9" s="147"/>
    </row>
    <row r="10">
      <c r="A10" s="689" t="s">
        <v>911</v>
      </c>
      <c r="B10" s="381"/>
      <c r="C10" s="387">
        <v>20535.0</v>
      </c>
      <c r="D10" s="381"/>
      <c r="E10" s="381"/>
      <c r="F10" s="381"/>
      <c r="G10" s="381"/>
      <c r="H10" s="381"/>
      <c r="I10" s="381"/>
      <c r="J10" s="381"/>
      <c r="K10" s="381"/>
      <c r="L10" s="387">
        <v>20535.0</v>
      </c>
      <c r="M10" s="387">
        <v>3.8</v>
      </c>
      <c r="N10" s="381"/>
      <c r="O10" s="381"/>
      <c r="P10" s="147"/>
      <c r="Q10" s="147"/>
      <c r="R10" s="147"/>
      <c r="S10" s="147"/>
      <c r="T10" s="147"/>
      <c r="U10" s="147"/>
      <c r="V10" s="147"/>
      <c r="W10" s="147"/>
      <c r="X10" s="147"/>
      <c r="Y10" s="147"/>
      <c r="Z10" s="147"/>
    </row>
    <row r="11">
      <c r="A11" s="689" t="s">
        <v>713</v>
      </c>
      <c r="B11" s="381"/>
      <c r="C11" s="387">
        <v>188730.0</v>
      </c>
      <c r="D11" s="381"/>
      <c r="E11" s="381"/>
      <c r="F11" s="381"/>
      <c r="G11" s="381"/>
      <c r="H11" s="381"/>
      <c r="I11" s="381"/>
      <c r="J11" s="381"/>
      <c r="K11" s="387">
        <v>20102.0</v>
      </c>
      <c r="L11" s="387">
        <v>20102.0</v>
      </c>
      <c r="M11" s="387">
        <v>3.7</v>
      </c>
      <c r="N11" s="381"/>
      <c r="O11" s="381"/>
      <c r="P11" s="147"/>
      <c r="Q11" s="147"/>
      <c r="R11" s="147"/>
      <c r="S11" s="147"/>
      <c r="T11" s="147"/>
      <c r="U11" s="147"/>
      <c r="V11" s="147"/>
      <c r="W11" s="147"/>
      <c r="X11" s="147"/>
      <c r="Y11" s="147"/>
      <c r="Z11" s="147"/>
    </row>
    <row r="12">
      <c r="A12" s="689" t="s">
        <v>912</v>
      </c>
      <c r="B12" s="381"/>
      <c r="C12" s="381"/>
      <c r="D12" s="381"/>
      <c r="E12" s="381"/>
      <c r="F12" s="387">
        <v>15896.5</v>
      </c>
      <c r="G12" s="381"/>
      <c r="H12" s="381"/>
      <c r="I12" s="387">
        <v>1648.8</v>
      </c>
      <c r="J12" s="381"/>
      <c r="K12" s="381"/>
      <c r="L12" s="387">
        <v>19062.7</v>
      </c>
      <c r="M12" s="387">
        <v>3.5</v>
      </c>
      <c r="N12" s="381"/>
      <c r="O12" s="381"/>
      <c r="P12" s="147"/>
      <c r="Q12" s="147"/>
      <c r="R12" s="147"/>
      <c r="S12" s="147"/>
      <c r="T12" s="147"/>
      <c r="U12" s="147"/>
      <c r="V12" s="147"/>
      <c r="W12" s="147"/>
      <c r="X12" s="147"/>
      <c r="Y12" s="147"/>
      <c r="Z12" s="147"/>
    </row>
    <row r="13">
      <c r="A13" s="689" t="s">
        <v>913</v>
      </c>
      <c r="B13" s="381"/>
      <c r="C13" s="381"/>
      <c r="D13" s="381"/>
      <c r="E13" s="381"/>
      <c r="F13" s="387">
        <v>7240.3</v>
      </c>
      <c r="G13" s="381"/>
      <c r="H13" s="381"/>
      <c r="I13" s="387">
        <v>1688.8</v>
      </c>
      <c r="J13" s="381"/>
      <c r="K13" s="381"/>
      <c r="L13" s="387">
        <v>10483.4</v>
      </c>
      <c r="M13" s="387">
        <v>1.9</v>
      </c>
      <c r="N13" s="381"/>
      <c r="O13" s="381"/>
      <c r="P13" s="147"/>
      <c r="Q13" s="147"/>
      <c r="R13" s="147"/>
      <c r="S13" s="147"/>
      <c r="T13" s="147"/>
      <c r="U13" s="147"/>
      <c r="V13" s="147"/>
      <c r="W13" s="147"/>
      <c r="X13" s="147"/>
      <c r="Y13" s="147"/>
      <c r="Z13" s="147"/>
    </row>
    <row r="14">
      <c r="A14" s="689" t="s">
        <v>914</v>
      </c>
      <c r="B14" s="381"/>
      <c r="C14" s="381"/>
      <c r="D14" s="381"/>
      <c r="E14" s="381"/>
      <c r="F14" s="387">
        <v>6202.2</v>
      </c>
      <c r="G14" s="387">
        <v>4860.0</v>
      </c>
      <c r="H14" s="381"/>
      <c r="I14" s="387">
        <v>2385.5</v>
      </c>
      <c r="J14" s="381"/>
      <c r="K14" s="381"/>
      <c r="L14" s="387">
        <v>15988.7</v>
      </c>
      <c r="M14" s="387">
        <v>2.9</v>
      </c>
      <c r="N14" s="381"/>
      <c r="O14" s="381"/>
      <c r="P14" s="147"/>
      <c r="Q14" s="147"/>
      <c r="R14" s="147"/>
      <c r="S14" s="147"/>
      <c r="T14" s="147"/>
      <c r="U14" s="147"/>
      <c r="V14" s="147"/>
      <c r="W14" s="147"/>
      <c r="X14" s="147"/>
      <c r="Y14" s="147"/>
      <c r="Z14" s="147"/>
    </row>
    <row r="15">
      <c r="A15" s="689" t="s">
        <v>915</v>
      </c>
      <c r="B15" s="381"/>
      <c r="C15" s="381"/>
      <c r="D15" s="381"/>
      <c r="E15" s="387">
        <v>13900.0</v>
      </c>
      <c r="F15" s="381"/>
      <c r="G15" s="381"/>
      <c r="H15" s="381"/>
      <c r="I15" s="381"/>
      <c r="J15" s="381"/>
      <c r="K15" s="381"/>
      <c r="L15" s="387">
        <v>13900.0</v>
      </c>
      <c r="M15" s="387">
        <v>2.6</v>
      </c>
      <c r="N15" s="381"/>
      <c r="O15" s="381"/>
      <c r="P15" s="147"/>
      <c r="Q15" s="147"/>
      <c r="R15" s="147"/>
      <c r="S15" s="147"/>
      <c r="T15" s="147"/>
      <c r="U15" s="147"/>
      <c r="V15" s="147"/>
      <c r="W15" s="147"/>
      <c r="X15" s="147"/>
      <c r="Y15" s="147"/>
      <c r="Z15" s="147"/>
    </row>
    <row r="16">
      <c r="A16" s="689" t="s">
        <v>916</v>
      </c>
      <c r="B16" s="381"/>
      <c r="C16" s="381"/>
      <c r="D16" s="381"/>
      <c r="E16" s="381"/>
      <c r="F16" s="387">
        <v>5117.7</v>
      </c>
      <c r="G16" s="381"/>
      <c r="H16" s="381"/>
      <c r="I16" s="387">
        <v>2260.0</v>
      </c>
      <c r="J16" s="381"/>
      <c r="K16" s="381"/>
      <c r="L16" s="387">
        <v>7377.7</v>
      </c>
      <c r="M16" s="387">
        <v>1.4</v>
      </c>
      <c r="N16" s="381"/>
      <c r="O16" s="381"/>
      <c r="P16" s="147"/>
      <c r="Q16" s="147"/>
      <c r="R16" s="147"/>
      <c r="S16" s="147"/>
      <c r="T16" s="147"/>
      <c r="U16" s="147"/>
      <c r="V16" s="147"/>
      <c r="W16" s="147"/>
      <c r="X16" s="147"/>
      <c r="Y16" s="147"/>
      <c r="Z16" s="147"/>
    </row>
    <row r="17">
      <c r="A17" s="684" t="s">
        <v>917</v>
      </c>
      <c r="B17" s="685">
        <v>716.7</v>
      </c>
      <c r="C17" s="688"/>
      <c r="D17" s="685">
        <v>2223.5</v>
      </c>
      <c r="E17" s="685">
        <v>4048.0</v>
      </c>
      <c r="F17" s="688"/>
      <c r="G17" s="688"/>
      <c r="H17" s="688"/>
      <c r="I17" s="688"/>
      <c r="J17" s="688"/>
      <c r="K17" s="688"/>
      <c r="L17" s="685">
        <v>6988.3</v>
      </c>
      <c r="M17" s="685">
        <v>1.3</v>
      </c>
      <c r="N17" s="381"/>
      <c r="O17" s="381"/>
      <c r="P17" s="147"/>
      <c r="Q17" s="147"/>
      <c r="R17" s="147"/>
      <c r="S17" s="147"/>
      <c r="T17" s="147"/>
      <c r="U17" s="147"/>
      <c r="V17" s="147"/>
      <c r="W17" s="147"/>
      <c r="X17" s="147"/>
      <c r="Y17" s="147"/>
      <c r="Z17" s="147"/>
    </row>
    <row r="18">
      <c r="A18" s="684" t="s">
        <v>918</v>
      </c>
      <c r="B18" s="685">
        <v>841.0</v>
      </c>
      <c r="C18" s="688"/>
      <c r="D18" s="685">
        <v>1342.6</v>
      </c>
      <c r="E18" s="685">
        <v>3149.7</v>
      </c>
      <c r="F18" s="685">
        <v>1485.0</v>
      </c>
      <c r="G18" s="688"/>
      <c r="H18" s="688"/>
      <c r="I18" s="688"/>
      <c r="J18" s="688"/>
      <c r="K18" s="688"/>
      <c r="L18" s="685">
        <v>6818.3</v>
      </c>
      <c r="M18" s="685">
        <v>1.3</v>
      </c>
      <c r="N18" s="381"/>
      <c r="O18" s="381"/>
      <c r="P18" s="147"/>
      <c r="Q18" s="147"/>
      <c r="R18" s="147"/>
      <c r="S18" s="147"/>
      <c r="T18" s="147"/>
      <c r="U18" s="147"/>
      <c r="V18" s="147"/>
      <c r="W18" s="147"/>
      <c r="X18" s="147"/>
      <c r="Y18" s="147"/>
      <c r="Z18" s="147"/>
    </row>
    <row r="19">
      <c r="A19" s="689" t="s">
        <v>919</v>
      </c>
      <c r="B19" s="387">
        <v>2210.8</v>
      </c>
      <c r="C19" s="381"/>
      <c r="D19" s="387">
        <v>2141.7</v>
      </c>
      <c r="E19" s="387">
        <v>1647.5</v>
      </c>
      <c r="F19" s="381"/>
      <c r="G19" s="381"/>
      <c r="H19" s="381"/>
      <c r="I19" s="381"/>
      <c r="J19" s="381"/>
      <c r="K19" s="381"/>
      <c r="L19" s="387">
        <v>6000.0</v>
      </c>
      <c r="M19" s="387">
        <v>1.1</v>
      </c>
      <c r="N19" s="381"/>
      <c r="O19" s="381"/>
      <c r="P19" s="147"/>
      <c r="Q19" s="147"/>
      <c r="R19" s="147"/>
      <c r="S19" s="147"/>
      <c r="T19" s="147"/>
      <c r="U19" s="147"/>
      <c r="V19" s="147"/>
      <c r="W19" s="147"/>
      <c r="X19" s="147"/>
      <c r="Y19" s="147"/>
      <c r="Z19" s="147"/>
    </row>
    <row r="20">
      <c r="A20" s="689" t="s">
        <v>748</v>
      </c>
      <c r="B20" s="381"/>
      <c r="C20" s="381"/>
      <c r="D20" s="381"/>
      <c r="E20" s="381"/>
      <c r="F20" s="387">
        <v>2069.0</v>
      </c>
      <c r="G20" s="387">
        <v>2696.0</v>
      </c>
      <c r="H20" s="381"/>
      <c r="I20" s="381"/>
      <c r="J20" s="381"/>
      <c r="K20" s="381"/>
      <c r="L20" s="387">
        <v>4765.0</v>
      </c>
      <c r="M20" s="387">
        <v>0.9</v>
      </c>
      <c r="N20" s="381"/>
      <c r="O20" s="381"/>
      <c r="P20" s="147"/>
      <c r="Q20" s="147"/>
      <c r="R20" s="147"/>
      <c r="S20" s="147"/>
      <c r="T20" s="147"/>
      <c r="U20" s="147"/>
      <c r="V20" s="147"/>
      <c r="W20" s="147"/>
      <c r="X20" s="147"/>
      <c r="Y20" s="147"/>
      <c r="Z20" s="147"/>
    </row>
    <row r="21">
      <c r="A21" s="684" t="s">
        <v>920</v>
      </c>
      <c r="B21" s="688"/>
      <c r="C21" s="688"/>
      <c r="D21" s="688"/>
      <c r="E21" s="688"/>
      <c r="F21" s="685">
        <v>1297.7</v>
      </c>
      <c r="G21" s="688"/>
      <c r="H21" s="688"/>
      <c r="I21" s="688"/>
      <c r="J21" s="685">
        <v>2678.9</v>
      </c>
      <c r="K21" s="688"/>
      <c r="L21" s="685">
        <v>3976.6</v>
      </c>
      <c r="M21" s="685">
        <v>0.7</v>
      </c>
      <c r="N21" s="381"/>
      <c r="O21" s="381"/>
      <c r="P21" s="147"/>
      <c r="Q21" s="147"/>
      <c r="R21" s="147"/>
      <c r="S21" s="147"/>
      <c r="T21" s="147"/>
      <c r="U21" s="147"/>
      <c r="V21" s="147"/>
      <c r="W21" s="147"/>
      <c r="X21" s="147"/>
      <c r="Y21" s="147"/>
      <c r="Z21" s="147"/>
    </row>
    <row r="22">
      <c r="A22" s="689" t="s">
        <v>921</v>
      </c>
      <c r="B22" s="381"/>
      <c r="C22" s="381"/>
      <c r="D22" s="381"/>
      <c r="E22" s="381"/>
      <c r="F22" s="387">
        <v>3061.0</v>
      </c>
      <c r="G22" s="381"/>
      <c r="H22" s="381"/>
      <c r="I22" s="381"/>
      <c r="J22" s="381"/>
      <c r="K22" s="381"/>
      <c r="L22" s="387">
        <v>3061.0</v>
      </c>
      <c r="M22" s="387">
        <v>0.6</v>
      </c>
      <c r="N22" s="381"/>
      <c r="O22" s="381"/>
      <c r="P22" s="147"/>
      <c r="Q22" s="147"/>
      <c r="R22" s="147"/>
      <c r="S22" s="147"/>
      <c r="T22" s="147"/>
      <c r="U22" s="147"/>
      <c r="V22" s="147"/>
      <c r="W22" s="147"/>
      <c r="X22" s="147"/>
      <c r="Y22" s="147"/>
      <c r="Z22" s="147"/>
    </row>
    <row r="23">
      <c r="A23" s="689" t="s">
        <v>771</v>
      </c>
      <c r="B23" s="381"/>
      <c r="C23" s="381"/>
      <c r="D23" s="381"/>
      <c r="E23" s="381"/>
      <c r="F23" s="381"/>
      <c r="G23" s="381"/>
      <c r="H23" s="381"/>
      <c r="I23" s="381"/>
      <c r="J23" s="381"/>
      <c r="K23" s="387">
        <v>2817.7</v>
      </c>
      <c r="L23" s="387">
        <v>2817.7</v>
      </c>
      <c r="M23" s="387">
        <v>0.5</v>
      </c>
      <c r="N23" s="381"/>
      <c r="O23" s="381"/>
      <c r="P23" s="147"/>
      <c r="Q23" s="147"/>
      <c r="R23" s="147"/>
      <c r="S23" s="147"/>
      <c r="T23" s="147"/>
      <c r="U23" s="147"/>
      <c r="V23" s="147"/>
      <c r="W23" s="147"/>
      <c r="X23" s="147"/>
      <c r="Y23" s="147"/>
      <c r="Z23" s="147"/>
    </row>
    <row r="24">
      <c r="A24" s="690" t="s">
        <v>365</v>
      </c>
      <c r="B24" s="691"/>
      <c r="C24" s="691"/>
      <c r="D24" s="691"/>
      <c r="E24" s="691"/>
      <c r="F24" s="691"/>
      <c r="G24" s="691"/>
      <c r="H24" s="692">
        <v>2751.4</v>
      </c>
      <c r="I24" s="691"/>
      <c r="J24" s="691"/>
      <c r="K24" s="691"/>
      <c r="L24" s="692">
        <v>2751.4</v>
      </c>
      <c r="M24" s="692">
        <v>0.5</v>
      </c>
      <c r="N24" s="381"/>
      <c r="O24" s="381"/>
      <c r="P24" s="147"/>
      <c r="Q24" s="147"/>
      <c r="R24" s="147"/>
      <c r="S24" s="147"/>
      <c r="T24" s="147"/>
      <c r="U24" s="147"/>
      <c r="V24" s="147"/>
      <c r="W24" s="147"/>
      <c r="X24" s="147"/>
      <c r="Y24" s="147"/>
      <c r="Z24" s="147"/>
    </row>
    <row r="25">
      <c r="A25" s="689" t="s">
        <v>922</v>
      </c>
      <c r="B25" s="381"/>
      <c r="C25" s="381"/>
      <c r="D25" s="381"/>
      <c r="E25" s="381"/>
      <c r="F25" s="387">
        <v>2452.5</v>
      </c>
      <c r="G25" s="381"/>
      <c r="H25" s="381"/>
      <c r="I25" s="381"/>
      <c r="J25" s="381"/>
      <c r="K25" s="381"/>
      <c r="L25" s="387">
        <v>2452.5</v>
      </c>
      <c r="M25" s="387">
        <v>0.5</v>
      </c>
      <c r="N25" s="381"/>
      <c r="O25" s="381"/>
      <c r="P25" s="147"/>
      <c r="Q25" s="147"/>
      <c r="R25" s="147"/>
      <c r="S25" s="147"/>
      <c r="T25" s="147"/>
      <c r="U25" s="147"/>
      <c r="V25" s="147"/>
      <c r="W25" s="147"/>
      <c r="X25" s="147"/>
      <c r="Y25" s="147"/>
      <c r="Z25" s="147"/>
    </row>
    <row r="26">
      <c r="A26" s="690" t="s">
        <v>923</v>
      </c>
      <c r="B26" s="691"/>
      <c r="C26" s="691"/>
      <c r="D26" s="691"/>
      <c r="E26" s="691"/>
      <c r="F26" s="692">
        <v>54022.9</v>
      </c>
      <c r="G26" s="692">
        <v>1363.1</v>
      </c>
      <c r="H26" s="691"/>
      <c r="I26" s="691"/>
      <c r="J26" s="691"/>
      <c r="K26" s="691"/>
      <c r="L26" s="692">
        <v>1363.1</v>
      </c>
      <c r="M26" s="692">
        <v>0.3</v>
      </c>
      <c r="N26" s="381"/>
      <c r="O26" s="381"/>
      <c r="P26" s="147"/>
      <c r="Q26" s="147"/>
      <c r="R26" s="147"/>
      <c r="S26" s="147"/>
      <c r="T26" s="147"/>
      <c r="U26" s="147"/>
      <c r="V26" s="147"/>
      <c r="W26" s="147"/>
      <c r="X26" s="147"/>
      <c r="Y26" s="147"/>
      <c r="Z26" s="147"/>
    </row>
    <row r="27">
      <c r="A27" s="693"/>
      <c r="B27" s="694"/>
      <c r="C27" s="694"/>
      <c r="D27" s="694"/>
      <c r="E27" s="694"/>
      <c r="F27" s="694"/>
      <c r="G27" s="694"/>
      <c r="H27" s="694"/>
      <c r="I27" s="694"/>
      <c r="J27" s="694"/>
      <c r="K27" s="694"/>
      <c r="L27" s="694"/>
      <c r="M27" s="694"/>
      <c r="N27" s="381"/>
      <c r="O27" s="381"/>
      <c r="P27" s="147"/>
      <c r="Q27" s="147"/>
      <c r="R27" s="147"/>
      <c r="S27" s="147"/>
      <c r="T27" s="147"/>
      <c r="U27" s="147"/>
      <c r="V27" s="147"/>
      <c r="W27" s="147"/>
      <c r="X27" s="147"/>
      <c r="Y27" s="147"/>
      <c r="Z27" s="147"/>
    </row>
    <row r="28">
      <c r="A28" s="695" t="s">
        <v>924</v>
      </c>
      <c r="B28" s="696">
        <v>55105.0</v>
      </c>
      <c r="C28" s="697">
        <v>195608.0</v>
      </c>
      <c r="D28" s="696">
        <v>61493.7</v>
      </c>
      <c r="E28" s="697">
        <v>103926.7</v>
      </c>
      <c r="F28" s="696">
        <v>47297.0</v>
      </c>
      <c r="G28" s="697">
        <v>24169.0</v>
      </c>
      <c r="H28" s="697">
        <v>5445.7</v>
      </c>
      <c r="I28" s="697">
        <v>9900.0</v>
      </c>
      <c r="J28" s="698"/>
      <c r="K28" s="696">
        <v>42800.0</v>
      </c>
      <c r="L28" s="697">
        <v>545745.1</v>
      </c>
      <c r="M28" s="697">
        <v>545745.1</v>
      </c>
      <c r="N28" s="381"/>
      <c r="O28" s="381"/>
      <c r="P28" s="147"/>
      <c r="Q28" s="147"/>
      <c r="R28" s="147"/>
      <c r="S28" s="147"/>
      <c r="T28" s="147"/>
      <c r="U28" s="147"/>
      <c r="V28" s="147"/>
      <c r="W28" s="147"/>
      <c r="X28" s="147"/>
      <c r="Y28" s="147"/>
      <c r="Z28" s="147"/>
    </row>
    <row r="29">
      <c r="A29" s="689" t="s">
        <v>34</v>
      </c>
      <c r="B29" s="381"/>
      <c r="C29" s="381"/>
      <c r="D29" s="381"/>
      <c r="E29" s="381"/>
      <c r="F29" s="381"/>
      <c r="G29" s="381"/>
      <c r="H29" s="381"/>
      <c r="I29" s="381"/>
      <c r="J29" s="381"/>
      <c r="K29" s="381"/>
      <c r="L29" s="387">
        <v>55.4</v>
      </c>
      <c r="M29" s="387">
        <v>56.5</v>
      </c>
      <c r="N29" s="699" t="s">
        <v>925</v>
      </c>
      <c r="O29" s="700">
        <v>67.8</v>
      </c>
      <c r="P29" s="147"/>
      <c r="Q29" s="147"/>
      <c r="R29" s="147"/>
      <c r="S29" s="147"/>
      <c r="T29" s="147"/>
      <c r="U29" s="147"/>
      <c r="V29" s="147"/>
      <c r="W29" s="147"/>
      <c r="X29" s="147"/>
      <c r="Y29" s="147"/>
      <c r="Z29" s="147"/>
    </row>
    <row r="30">
      <c r="A30" s="689" t="s">
        <v>38</v>
      </c>
      <c r="B30" s="381"/>
      <c r="C30" s="381"/>
      <c r="D30" s="381"/>
      <c r="E30" s="381"/>
      <c r="F30" s="381"/>
      <c r="G30" s="381"/>
      <c r="H30" s="381"/>
      <c r="I30" s="381"/>
      <c r="J30" s="381"/>
      <c r="K30" s="381"/>
      <c r="L30" s="387">
        <v>1057.8</v>
      </c>
      <c r="M30" s="387">
        <v>1057.8</v>
      </c>
      <c r="N30" s="699" t="s">
        <v>926</v>
      </c>
      <c r="O30" s="700">
        <v>1407.2</v>
      </c>
      <c r="P30" s="147"/>
      <c r="Q30" s="147"/>
      <c r="R30" s="147"/>
      <c r="S30" s="147"/>
      <c r="T30" s="147"/>
      <c r="U30" s="147"/>
      <c r="V30" s="147"/>
      <c r="W30" s="147"/>
      <c r="X30" s="147"/>
      <c r="Y30" s="147"/>
      <c r="Z30" s="147"/>
    </row>
    <row r="31">
      <c r="A31" s="695" t="s">
        <v>927</v>
      </c>
      <c r="B31" s="694"/>
      <c r="C31" s="694"/>
      <c r="D31" s="694"/>
      <c r="E31" s="694"/>
      <c r="F31" s="694"/>
      <c r="G31" s="694"/>
      <c r="H31" s="694"/>
      <c r="I31" s="694"/>
      <c r="J31" s="694"/>
      <c r="K31" s="694"/>
      <c r="L31" s="697">
        <v>36.8</v>
      </c>
      <c r="M31" s="697">
        <v>42.0</v>
      </c>
      <c r="N31" s="699" t="s">
        <v>928</v>
      </c>
      <c r="O31" s="700">
        <v>57.2</v>
      </c>
      <c r="P31" s="147"/>
      <c r="Q31" s="147"/>
      <c r="R31" s="147"/>
      <c r="S31" s="147"/>
      <c r="T31" s="147"/>
      <c r="U31" s="147"/>
      <c r="V31" s="147"/>
      <c r="W31" s="147"/>
      <c r="X31" s="147"/>
      <c r="Y31" s="147"/>
      <c r="Z31" s="147"/>
    </row>
    <row r="32">
      <c r="A32" s="701" t="s">
        <v>929</v>
      </c>
      <c r="N32" s="381"/>
      <c r="O32" s="381"/>
      <c r="P32" s="147"/>
      <c r="Q32" s="147"/>
      <c r="R32" s="147"/>
      <c r="S32" s="147"/>
      <c r="T32" s="147"/>
      <c r="U32" s="147"/>
      <c r="V32" s="147"/>
      <c r="W32" s="147"/>
      <c r="X32" s="147"/>
      <c r="Y32" s="147"/>
      <c r="Z32" s="147"/>
    </row>
    <row r="33">
      <c r="A33" s="380" t="s">
        <v>930</v>
      </c>
      <c r="N33" s="381"/>
      <c r="O33" s="381"/>
      <c r="P33" s="147"/>
      <c r="Q33" s="147"/>
      <c r="R33" s="147"/>
      <c r="S33" s="147"/>
      <c r="T33" s="147"/>
      <c r="U33" s="147"/>
      <c r="V33" s="147"/>
      <c r="W33" s="147"/>
      <c r="X33" s="147"/>
      <c r="Y33" s="147"/>
      <c r="Z33" s="147"/>
    </row>
    <row r="34">
      <c r="A34" s="380" t="s">
        <v>931</v>
      </c>
      <c r="N34" s="381"/>
      <c r="O34" s="381"/>
      <c r="P34" s="147"/>
      <c r="Q34" s="147"/>
      <c r="R34" s="147"/>
      <c r="S34" s="147"/>
      <c r="T34" s="147"/>
      <c r="U34" s="147"/>
      <c r="V34" s="147"/>
      <c r="W34" s="147"/>
      <c r="X34" s="147"/>
      <c r="Y34" s="147"/>
      <c r="Z34" s="147"/>
    </row>
    <row r="35">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row>
    <row r="36">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row>
    <row r="37">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row>
    <row r="38">
      <c r="A38" s="147"/>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row>
    <row r="39">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row>
    <row r="40">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row>
    <row r="41">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row>
    <row r="42">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row>
    <row r="43">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row>
    <row r="44">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row>
    <row r="45">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row>
    <row r="46">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row>
    <row r="47">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row>
    <row r="48">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row>
    <row r="49">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row>
    <row r="50">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row>
    <row r="51">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row>
    <row r="52">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row>
    <row r="53">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row>
    <row r="54">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row>
    <row r="55">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row>
    <row r="56">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row>
    <row r="57">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row>
    <row r="58">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row>
    <row r="59">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row>
    <row r="60">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row>
    <row r="61">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row>
    <row r="62">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row>
    <row r="63">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row>
    <row r="64">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row>
    <row r="65">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row>
    <row r="66">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row>
    <row r="67">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row>
    <row r="68">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row>
    <row r="69">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row>
    <row r="70">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row>
    <row r="7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row>
    <row r="72">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row>
    <row r="73">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row>
    <row r="74">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row>
    <row r="75">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row>
    <row r="76">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row>
    <row r="77">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row>
    <row r="78">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row>
    <row r="79">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row>
    <row r="80">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row>
    <row r="81">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row>
    <row r="82">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row>
    <row r="83">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row>
    <row r="84">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row>
    <row r="85">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row>
    <row r="86">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row>
    <row r="87">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row>
    <row r="88">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row>
    <row r="89">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row>
    <row r="90">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row>
    <row r="91">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row>
    <row r="92">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row>
    <row r="93">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row>
    <row r="94">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row>
    <row r="95">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row>
    <row r="96">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row>
    <row r="97">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row>
    <row r="98">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row>
    <row r="99">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row>
    <row r="100">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row>
    <row r="101">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row>
    <row r="102">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row>
    <row r="103">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row>
    <row r="104">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row>
    <row r="105">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row>
    <row r="106">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row>
    <row r="107">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row>
    <row r="108">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row>
    <row r="109">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row>
    <row r="110">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row>
    <row r="111">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row>
    <row r="112">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row>
    <row r="113">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row>
    <row r="114">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row>
    <row r="115">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row>
    <row r="116">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row>
    <row r="117">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row>
    <row r="118">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row>
    <row r="119">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row>
    <row r="120">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row>
    <row r="121">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row>
    <row r="122">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row>
    <row r="123">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row>
    <row r="124">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row>
    <row r="125">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row>
    <row r="126">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row>
    <row r="127">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row>
    <row r="128">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row>
    <row r="129">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row>
    <row r="130">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row>
    <row r="131">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row>
    <row r="132">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row>
    <row r="133">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row>
    <row r="134">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row>
    <row r="135">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row>
    <row r="136">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row>
    <row r="137">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row>
    <row r="138">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row>
    <row r="139">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row>
    <row r="140">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row>
    <row r="141">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row>
    <row r="142">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row>
    <row r="143">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row>
    <row r="144">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row>
    <row r="145">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row>
    <row r="146">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row>
    <row r="147">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row>
    <row r="148">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row>
    <row r="149">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row>
    <row r="150">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row>
    <row r="151">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row>
    <row r="152">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row>
    <row r="153">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row>
    <row r="154">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row>
    <row r="155">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row>
    <row r="156">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row>
    <row r="157">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row>
    <row r="158">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row>
    <row r="159">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row>
    <row r="160">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row>
    <row r="161">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row>
    <row r="162">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row>
    <row r="163">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row>
    <row r="164">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row>
    <row r="165">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row>
    <row r="166">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row>
    <row r="167">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row>
    <row r="168">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row>
    <row r="169">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row>
    <row r="170">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row>
    <row r="171">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row>
    <row r="172">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row>
    <row r="173">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row>
    <row r="174">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row>
    <row r="175">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row>
    <row r="176">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row>
    <row r="177">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row>
    <row r="178">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row>
    <row r="179">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row>
    <row r="180">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row>
    <row r="181">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row>
    <row r="182">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row>
    <row r="183">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row>
    <row r="184">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row>
    <row r="185">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row>
    <row r="186">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row>
    <row r="187">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row>
    <row r="188">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row>
    <row r="189">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row>
    <row r="190">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row>
    <row r="191">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row>
    <row r="192">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row>
    <row r="193">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row>
    <row r="194">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row>
    <row r="195">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row>
    <row r="196">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row>
    <row r="197">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row>
    <row r="198">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row>
    <row r="199">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row>
    <row r="200">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row>
    <row r="201">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row>
    <row r="202">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row>
    <row r="203">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row>
    <row r="204">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row>
    <row r="205">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row>
    <row r="206">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row>
    <row r="207">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row>
    <row r="208">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row>
    <row r="209">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row>
    <row r="210">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row>
    <row r="211">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row>
    <row r="212">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row>
    <row r="213">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row>
    <row r="214">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row>
    <row r="215">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row>
    <row r="216">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row>
    <row r="217">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row>
    <row r="218">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row>
    <row r="219">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row>
    <row r="220">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row>
    <row r="221">
      <c r="A221" s="147"/>
      <c r="B221" s="147"/>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row>
    <row r="222">
      <c r="A222" s="147"/>
      <c r="B222" s="147"/>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row>
    <row r="223">
      <c r="A223" s="147"/>
      <c r="B223" s="147"/>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row>
    <row r="224">
      <c r="A224" s="147"/>
      <c r="B224" s="147"/>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row>
    <row r="225">
      <c r="A225" s="147"/>
      <c r="B225" s="147"/>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row>
    <row r="226">
      <c r="A226" s="147"/>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row>
    <row r="227">
      <c r="A227" s="147"/>
      <c r="B227" s="147"/>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row>
    <row r="228">
      <c r="A228" s="147"/>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row>
    <row r="229">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row>
    <row r="230">
      <c r="A230" s="147"/>
      <c r="B230" s="147"/>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row>
    <row r="231">
      <c r="A231" s="147"/>
      <c r="B231" s="147"/>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row>
    <row r="232">
      <c r="A232" s="147"/>
      <c r="B232" s="147"/>
      <c r="C232" s="147"/>
      <c r="D232" s="147"/>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row>
    <row r="233">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row>
    <row r="234">
      <c r="A234" s="147"/>
      <c r="B234" s="147"/>
      <c r="C234" s="147"/>
      <c r="D234" s="147"/>
      <c r="E234" s="147"/>
      <c r="F234" s="147"/>
      <c r="G234" s="147"/>
      <c r="H234" s="147"/>
      <c r="I234" s="147"/>
      <c r="J234" s="147"/>
      <c r="K234" s="147"/>
      <c r="L234" s="147"/>
      <c r="M234" s="147"/>
      <c r="N234" s="147"/>
      <c r="O234" s="147"/>
      <c r="P234" s="147"/>
      <c r="Q234" s="147"/>
      <c r="R234" s="147"/>
      <c r="S234" s="147"/>
      <c r="T234" s="147"/>
      <c r="U234" s="147"/>
      <c r="V234" s="147"/>
      <c r="W234" s="147"/>
      <c r="X234" s="147"/>
      <c r="Y234" s="147"/>
      <c r="Z234" s="147"/>
    </row>
    <row r="235">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row>
    <row r="236">
      <c r="A236" s="147"/>
      <c r="B236" s="147"/>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row>
    <row r="237">
      <c r="A237" s="147"/>
      <c r="B237" s="147"/>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row>
    <row r="238">
      <c r="A238" s="147"/>
      <c r="B238" s="147"/>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row>
    <row r="239">
      <c r="A239" s="147"/>
      <c r="B239" s="147"/>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row>
    <row r="240">
      <c r="A240" s="147"/>
      <c r="B240" s="147"/>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row>
    <row r="241">
      <c r="A241" s="147"/>
      <c r="B241" s="147"/>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row>
    <row r="242">
      <c r="A242" s="147"/>
      <c r="B242" s="147"/>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row>
    <row r="243">
      <c r="A243" s="147"/>
      <c r="B243" s="147"/>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row>
    <row r="244">
      <c r="A244" s="147"/>
      <c r="B244" s="147"/>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row>
    <row r="245">
      <c r="A245" s="147"/>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row>
    <row r="246">
      <c r="A246" s="147"/>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row>
    <row r="247">
      <c r="A247" s="147"/>
      <c r="B247" s="147"/>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row>
    <row r="248">
      <c r="A248" s="147"/>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row>
    <row r="249">
      <c r="A249" s="147"/>
      <c r="B249" s="147"/>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row>
    <row r="250">
      <c r="A250" s="147"/>
      <c r="B250" s="147"/>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row>
    <row r="251">
      <c r="A251" s="147"/>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row>
    <row r="252">
      <c r="A252" s="147"/>
      <c r="B252" s="147"/>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row>
    <row r="253">
      <c r="A253" s="147"/>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row>
    <row r="254">
      <c r="A254" s="147"/>
      <c r="B254" s="147"/>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row>
    <row r="255">
      <c r="A255" s="147"/>
      <c r="B255" s="147"/>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row>
    <row r="256">
      <c r="A256" s="147"/>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row>
    <row r="257">
      <c r="A257" s="147"/>
      <c r="B257" s="147"/>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row>
    <row r="258">
      <c r="A258" s="147"/>
      <c r="B258" s="147"/>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row>
    <row r="259">
      <c r="A259" s="147"/>
      <c r="B259" s="147"/>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row>
    <row r="260">
      <c r="A260" s="147"/>
      <c r="B260" s="147"/>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row>
    <row r="261">
      <c r="A261" s="147"/>
      <c r="B261" s="147"/>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row>
    <row r="262">
      <c r="A262" s="147"/>
      <c r="B262" s="147"/>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row>
    <row r="263">
      <c r="A263" s="147"/>
      <c r="B263" s="147"/>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row>
    <row r="264">
      <c r="A264" s="147"/>
      <c r="B264" s="147"/>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row>
    <row r="265">
      <c r="A265" s="147"/>
      <c r="B265" s="147"/>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row>
    <row r="266">
      <c r="A266" s="147"/>
      <c r="B266" s="147"/>
      <c r="C266" s="147"/>
      <c r="D266" s="147"/>
      <c r="E266" s="147"/>
      <c r="F266" s="147"/>
      <c r="G266" s="147"/>
      <c r="H266" s="147"/>
      <c r="I266" s="147"/>
      <c r="J266" s="147"/>
      <c r="K266" s="147"/>
      <c r="L266" s="147"/>
      <c r="M266" s="147"/>
      <c r="N266" s="147"/>
      <c r="O266" s="147"/>
      <c r="P266" s="147"/>
      <c r="Q266" s="147"/>
      <c r="R266" s="147"/>
      <c r="S266" s="147"/>
      <c r="T266" s="147"/>
      <c r="U266" s="147"/>
      <c r="V266" s="147"/>
      <c r="W266" s="147"/>
      <c r="X266" s="147"/>
      <c r="Y266" s="147"/>
      <c r="Z266" s="147"/>
    </row>
    <row r="267">
      <c r="A267" s="147"/>
      <c r="B267" s="147"/>
      <c r="C267" s="147"/>
      <c r="D267" s="147"/>
      <c r="E267" s="147"/>
      <c r="F267" s="147"/>
      <c r="G267" s="147"/>
      <c r="H267" s="147"/>
      <c r="I267" s="147"/>
      <c r="J267" s="147"/>
      <c r="K267" s="147"/>
      <c r="L267" s="147"/>
      <c r="M267" s="147"/>
      <c r="N267" s="147"/>
      <c r="O267" s="147"/>
      <c r="P267" s="147"/>
      <c r="Q267" s="147"/>
      <c r="R267" s="147"/>
      <c r="S267" s="147"/>
      <c r="T267" s="147"/>
      <c r="U267" s="147"/>
      <c r="V267" s="147"/>
      <c r="W267" s="147"/>
      <c r="X267" s="147"/>
      <c r="Y267" s="147"/>
      <c r="Z267" s="147"/>
    </row>
    <row r="268">
      <c r="A268" s="147"/>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row>
    <row r="269">
      <c r="A269" s="147"/>
      <c r="B269" s="147"/>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row>
    <row r="270">
      <c r="A270" s="147"/>
      <c r="B270" s="147"/>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row>
    <row r="271">
      <c r="A271" s="147"/>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row>
    <row r="272">
      <c r="A272" s="147"/>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row>
    <row r="273">
      <c r="A273" s="147"/>
      <c r="B273" s="147"/>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row>
    <row r="274">
      <c r="A274" s="147"/>
      <c r="B274" s="147"/>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row>
    <row r="275">
      <c r="A275" s="147"/>
      <c r="B275" s="147"/>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row>
    <row r="276">
      <c r="A276" s="147"/>
      <c r="B276" s="147"/>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row>
    <row r="277">
      <c r="A277" s="147"/>
      <c r="B277" s="147"/>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row>
    <row r="278">
      <c r="A278" s="147"/>
      <c r="B278" s="147"/>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row>
    <row r="279">
      <c r="A279" s="147"/>
      <c r="B279" s="147"/>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row>
    <row r="280">
      <c r="A280" s="147"/>
      <c r="B280" s="147"/>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row>
    <row r="281">
      <c r="A281" s="147"/>
      <c r="B281" s="147"/>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row>
    <row r="282">
      <c r="A282" s="147"/>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row>
    <row r="283">
      <c r="A283" s="147"/>
      <c r="B283" s="14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row>
    <row r="284">
      <c r="A284" s="147"/>
      <c r="B284" s="147"/>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row>
    <row r="285">
      <c r="A285" s="147"/>
      <c r="B285" s="147"/>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row>
    <row r="286">
      <c r="A286" s="147"/>
      <c r="B286" s="147"/>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row>
    <row r="287">
      <c r="A287" s="147"/>
      <c r="B287" s="147"/>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row>
    <row r="288">
      <c r="A288" s="147"/>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row>
    <row r="289">
      <c r="A289" s="147"/>
      <c r="B289" s="147"/>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row>
    <row r="290">
      <c r="A290" s="147"/>
      <c r="B290" s="147"/>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row>
    <row r="291">
      <c r="A291" s="147"/>
      <c r="B291" s="147"/>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row>
    <row r="292">
      <c r="A292" s="147"/>
      <c r="B292" s="147"/>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row>
    <row r="293">
      <c r="A293" s="147"/>
      <c r="B293" s="147"/>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row>
    <row r="294">
      <c r="A294" s="147"/>
      <c r="B294" s="147"/>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row>
    <row r="295">
      <c r="A295" s="147"/>
      <c r="B295" s="147"/>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row>
    <row r="296">
      <c r="A296" s="147"/>
      <c r="B296" s="147"/>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row>
    <row r="297">
      <c r="A297" s="147"/>
      <c r="B297" s="147"/>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row>
    <row r="298">
      <c r="A298" s="147"/>
      <c r="B298" s="147"/>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row>
    <row r="299">
      <c r="A299" s="147"/>
      <c r="B299" s="147"/>
      <c r="C299" s="147"/>
      <c r="D299" s="147"/>
      <c r="E299" s="147"/>
      <c r="F299" s="147"/>
      <c r="G299" s="147"/>
      <c r="H299" s="147"/>
      <c r="I299" s="147"/>
      <c r="J299" s="147"/>
      <c r="K299" s="147"/>
      <c r="L299" s="147"/>
      <c r="M299" s="147"/>
      <c r="N299" s="147"/>
      <c r="O299" s="147"/>
      <c r="P299" s="147"/>
      <c r="Q299" s="147"/>
      <c r="R299" s="147"/>
      <c r="S299" s="147"/>
      <c r="T299" s="147"/>
      <c r="U299" s="147"/>
      <c r="V299" s="147"/>
      <c r="W299" s="147"/>
      <c r="X299" s="147"/>
      <c r="Y299" s="147"/>
      <c r="Z299" s="147"/>
    </row>
    <row r="300">
      <c r="A300" s="147"/>
      <c r="B300" s="147"/>
      <c r="C300" s="147"/>
      <c r="D300" s="147"/>
      <c r="E300" s="147"/>
      <c r="F300" s="147"/>
      <c r="G300" s="147"/>
      <c r="H300" s="147"/>
      <c r="I300" s="147"/>
      <c r="J300" s="147"/>
      <c r="K300" s="147"/>
      <c r="L300" s="147"/>
      <c r="M300" s="147"/>
      <c r="N300" s="147"/>
      <c r="O300" s="147"/>
      <c r="P300" s="147"/>
      <c r="Q300" s="147"/>
      <c r="R300" s="147"/>
      <c r="S300" s="147"/>
      <c r="T300" s="147"/>
      <c r="U300" s="147"/>
      <c r="V300" s="147"/>
      <c r="W300" s="147"/>
      <c r="X300" s="147"/>
      <c r="Y300" s="147"/>
      <c r="Z300" s="147"/>
    </row>
    <row r="301">
      <c r="A301" s="147"/>
      <c r="B301" s="147"/>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row>
    <row r="302">
      <c r="A302" s="147"/>
      <c r="B302" s="147"/>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row>
    <row r="303">
      <c r="A303" s="147"/>
      <c r="B303" s="147"/>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row>
    <row r="304">
      <c r="A304" s="147"/>
      <c r="B304" s="147"/>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row>
    <row r="305">
      <c r="A305" s="147"/>
      <c r="B305" s="147"/>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row>
    <row r="306">
      <c r="A306" s="147"/>
      <c r="B306" s="147"/>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row>
    <row r="307">
      <c r="A307" s="147"/>
      <c r="B307" s="147"/>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row>
    <row r="308">
      <c r="A308" s="147"/>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row>
    <row r="309">
      <c r="A309" s="147"/>
      <c r="B309" s="147"/>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row>
    <row r="310">
      <c r="A310" s="147"/>
      <c r="B310" s="147"/>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row>
    <row r="311">
      <c r="A311" s="147"/>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row>
    <row r="312">
      <c r="A312" s="147"/>
      <c r="B312" s="147"/>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row>
    <row r="313">
      <c r="A313" s="147"/>
      <c r="B313" s="147"/>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row>
    <row r="314">
      <c r="A314" s="147"/>
      <c r="B314" s="147"/>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row>
    <row r="315">
      <c r="A315" s="147"/>
      <c r="B315" s="147"/>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row>
    <row r="316">
      <c r="A316" s="147"/>
      <c r="B316" s="147"/>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row>
    <row r="317">
      <c r="A317" s="147"/>
      <c r="B317" s="147"/>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row>
    <row r="318">
      <c r="A318" s="147"/>
      <c r="B318" s="147"/>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row>
    <row r="319">
      <c r="A319" s="147"/>
      <c r="B319" s="147"/>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row>
    <row r="320">
      <c r="A320" s="147"/>
      <c r="B320" s="147"/>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row>
    <row r="321">
      <c r="A321" s="147"/>
      <c r="B321" s="147"/>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row>
    <row r="322">
      <c r="A322" s="147"/>
      <c r="B322" s="147"/>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row>
    <row r="323">
      <c r="A323" s="147"/>
      <c r="B323" s="147"/>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row>
    <row r="324">
      <c r="A324" s="147"/>
      <c r="B324" s="147"/>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row>
    <row r="325">
      <c r="A325" s="147"/>
      <c r="B325" s="147"/>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row>
    <row r="326">
      <c r="A326" s="147"/>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row>
    <row r="327">
      <c r="A327" s="147"/>
      <c r="B327" s="147"/>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row>
    <row r="328">
      <c r="A328" s="147"/>
      <c r="B328" s="147"/>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row>
    <row r="329">
      <c r="A329" s="147"/>
      <c r="B329" s="147"/>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row>
    <row r="330">
      <c r="A330" s="147"/>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row>
    <row r="331">
      <c r="A331" s="147"/>
      <c r="B331" s="147"/>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row>
    <row r="332">
      <c r="A332" s="147"/>
      <c r="B332" s="147"/>
      <c r="C332" s="147"/>
      <c r="D332" s="147"/>
      <c r="E332" s="147"/>
      <c r="F332" s="147"/>
      <c r="G332" s="147"/>
      <c r="H332" s="147"/>
      <c r="I332" s="147"/>
      <c r="J332" s="147"/>
      <c r="K332" s="147"/>
      <c r="L332" s="147"/>
      <c r="M332" s="147"/>
      <c r="N332" s="147"/>
      <c r="O332" s="147"/>
      <c r="P332" s="147"/>
      <c r="Q332" s="147"/>
      <c r="R332" s="147"/>
      <c r="S332" s="147"/>
      <c r="T332" s="147"/>
      <c r="U332" s="147"/>
      <c r="V332" s="147"/>
      <c r="W332" s="147"/>
      <c r="X332" s="147"/>
      <c r="Y332" s="147"/>
      <c r="Z332" s="147"/>
    </row>
    <row r="333">
      <c r="A333" s="147"/>
      <c r="B333" s="147"/>
      <c r="C333" s="147"/>
      <c r="D333" s="147"/>
      <c r="E333" s="147"/>
      <c r="F333" s="147"/>
      <c r="G333" s="147"/>
      <c r="H333" s="147"/>
      <c r="I333" s="147"/>
      <c r="J333" s="147"/>
      <c r="K333" s="147"/>
      <c r="L333" s="147"/>
      <c r="M333" s="147"/>
      <c r="N333" s="147"/>
      <c r="O333" s="147"/>
      <c r="P333" s="147"/>
      <c r="Q333" s="147"/>
      <c r="R333" s="147"/>
      <c r="S333" s="147"/>
      <c r="T333" s="147"/>
      <c r="U333" s="147"/>
      <c r="V333" s="147"/>
      <c r="W333" s="147"/>
      <c r="X333" s="147"/>
      <c r="Y333" s="147"/>
      <c r="Z333" s="147"/>
    </row>
    <row r="334">
      <c r="A334" s="147"/>
      <c r="B334" s="147"/>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row>
    <row r="335">
      <c r="A335" s="147"/>
      <c r="B335" s="147"/>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row>
    <row r="336">
      <c r="A336" s="147"/>
      <c r="B336" s="147"/>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row>
    <row r="337">
      <c r="A337" s="147"/>
      <c r="B337" s="147"/>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row>
    <row r="338">
      <c r="A338" s="147"/>
      <c r="B338" s="147"/>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row>
    <row r="339">
      <c r="A339" s="147"/>
      <c r="B339" s="147"/>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row>
    <row r="340">
      <c r="A340" s="147"/>
      <c r="B340" s="147"/>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row>
    <row r="341">
      <c r="A341" s="147"/>
      <c r="B341" s="147"/>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row>
    <row r="342">
      <c r="A342" s="147"/>
      <c r="B342" s="147"/>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row>
    <row r="343">
      <c r="A343" s="147"/>
      <c r="B343" s="147"/>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row>
    <row r="344">
      <c r="A344" s="147"/>
      <c r="B344" s="147"/>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row>
    <row r="345">
      <c r="A345" s="147"/>
      <c r="B345" s="147"/>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row>
    <row r="346">
      <c r="A346" s="147"/>
      <c r="B346" s="147"/>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row>
    <row r="347">
      <c r="A347" s="147"/>
      <c r="B347" s="147"/>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row>
    <row r="348">
      <c r="A348" s="147"/>
      <c r="B348" s="147"/>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row>
    <row r="349">
      <c r="A349" s="147"/>
      <c r="B349" s="147"/>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row>
    <row r="350">
      <c r="A350" s="147"/>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row>
    <row r="351">
      <c r="A351" s="147"/>
      <c r="B351" s="147"/>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row>
    <row r="352">
      <c r="A352" s="147"/>
      <c r="B352" s="147"/>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row>
    <row r="353">
      <c r="A353" s="147"/>
      <c r="B353" s="147"/>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row>
    <row r="354">
      <c r="A354" s="147"/>
      <c r="B354" s="147"/>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row>
    <row r="355">
      <c r="A355" s="147"/>
      <c r="B355" s="147"/>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row>
    <row r="356">
      <c r="A356" s="147"/>
      <c r="B356" s="147"/>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row>
    <row r="357">
      <c r="A357" s="147"/>
      <c r="B357" s="147"/>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row>
    <row r="358">
      <c r="A358" s="147"/>
      <c r="B358" s="147"/>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row>
    <row r="359">
      <c r="A359" s="147"/>
      <c r="B359" s="147"/>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row>
    <row r="360">
      <c r="A360" s="147"/>
      <c r="B360" s="147"/>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row>
    <row r="361">
      <c r="A361" s="147"/>
      <c r="B361" s="147"/>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row>
    <row r="362">
      <c r="A362" s="147"/>
      <c r="B362" s="147"/>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row>
    <row r="363">
      <c r="A363" s="147"/>
      <c r="B363" s="147"/>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row>
    <row r="364">
      <c r="A364" s="147"/>
      <c r="B364" s="147"/>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row>
    <row r="365">
      <c r="A365" s="147"/>
      <c r="B365" s="147"/>
      <c r="C365" s="147"/>
      <c r="D365" s="147"/>
      <c r="E365" s="147"/>
      <c r="F365" s="147"/>
      <c r="G365" s="147"/>
      <c r="H365" s="147"/>
      <c r="I365" s="147"/>
      <c r="J365" s="147"/>
      <c r="K365" s="147"/>
      <c r="L365" s="147"/>
      <c r="M365" s="147"/>
      <c r="N365" s="147"/>
      <c r="O365" s="147"/>
      <c r="P365" s="147"/>
      <c r="Q365" s="147"/>
      <c r="R365" s="147"/>
      <c r="S365" s="147"/>
      <c r="T365" s="147"/>
      <c r="U365" s="147"/>
      <c r="V365" s="147"/>
      <c r="W365" s="147"/>
      <c r="X365" s="147"/>
      <c r="Y365" s="147"/>
      <c r="Z365" s="147"/>
    </row>
    <row r="366">
      <c r="A366" s="147"/>
      <c r="B366" s="147"/>
      <c r="C366" s="147"/>
      <c r="D366" s="147"/>
      <c r="E366" s="147"/>
      <c r="F366" s="147"/>
      <c r="G366" s="147"/>
      <c r="H366" s="147"/>
      <c r="I366" s="147"/>
      <c r="J366" s="147"/>
      <c r="K366" s="147"/>
      <c r="L366" s="147"/>
      <c r="M366" s="147"/>
      <c r="N366" s="147"/>
      <c r="O366" s="147"/>
      <c r="P366" s="147"/>
      <c r="Q366" s="147"/>
      <c r="R366" s="147"/>
      <c r="S366" s="147"/>
      <c r="T366" s="147"/>
      <c r="U366" s="147"/>
      <c r="V366" s="147"/>
      <c r="W366" s="147"/>
      <c r="X366" s="147"/>
      <c r="Y366" s="147"/>
      <c r="Z366" s="147"/>
    </row>
    <row r="367">
      <c r="A367" s="147"/>
      <c r="B367" s="147"/>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row>
    <row r="368">
      <c r="A368" s="147"/>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row>
    <row r="369">
      <c r="A369" s="147"/>
      <c r="B369" s="147"/>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row>
    <row r="370">
      <c r="A370" s="147"/>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row>
    <row r="371">
      <c r="A371" s="147"/>
      <c r="B371" s="147"/>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row>
    <row r="372">
      <c r="A372" s="147"/>
      <c r="B372" s="147"/>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row>
    <row r="373">
      <c r="A373" s="147"/>
      <c r="B373" s="147"/>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row>
    <row r="374">
      <c r="A374" s="147"/>
      <c r="B374" s="147"/>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row>
    <row r="375">
      <c r="A375" s="147"/>
      <c r="B375" s="147"/>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row>
    <row r="376">
      <c r="A376" s="147"/>
      <c r="B376" s="147"/>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row>
    <row r="377">
      <c r="A377" s="147"/>
      <c r="B377" s="147"/>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row>
    <row r="378">
      <c r="A378" s="147"/>
      <c r="B378" s="147"/>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row>
    <row r="379">
      <c r="A379" s="147"/>
      <c r="B379" s="147"/>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row>
    <row r="380">
      <c r="A380" s="147"/>
      <c r="B380" s="147"/>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row>
    <row r="381">
      <c r="A381" s="147"/>
      <c r="B381" s="147"/>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row>
    <row r="382">
      <c r="A382" s="147"/>
      <c r="B382" s="147"/>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row>
    <row r="383">
      <c r="A383" s="147"/>
      <c r="B383" s="147"/>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row>
    <row r="384">
      <c r="A384" s="147"/>
      <c r="B384" s="147"/>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row>
    <row r="385">
      <c r="A385" s="147"/>
      <c r="B385" s="147"/>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row>
    <row r="386">
      <c r="A386" s="147"/>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row>
    <row r="387">
      <c r="A387" s="147"/>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row>
    <row r="388">
      <c r="A388" s="147"/>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row>
    <row r="389">
      <c r="A389" s="147"/>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row>
    <row r="390">
      <c r="A390" s="147"/>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row>
    <row r="391">
      <c r="A391" s="147"/>
      <c r="B391" s="147"/>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row>
    <row r="392">
      <c r="A392" s="147"/>
      <c r="B392" s="147"/>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row>
    <row r="393">
      <c r="A393" s="147"/>
      <c r="B393" s="147"/>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row>
    <row r="394">
      <c r="A394" s="147"/>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row>
    <row r="395">
      <c r="A395" s="147"/>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row>
    <row r="396">
      <c r="A396" s="147"/>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row>
    <row r="397">
      <c r="A397" s="147"/>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row>
    <row r="398">
      <c r="A398" s="147"/>
      <c r="B398" s="147"/>
      <c r="C398" s="147"/>
      <c r="D398" s="147"/>
      <c r="E398" s="147"/>
      <c r="F398" s="147"/>
      <c r="G398" s="147"/>
      <c r="H398" s="147"/>
      <c r="I398" s="147"/>
      <c r="J398" s="147"/>
      <c r="K398" s="147"/>
      <c r="L398" s="147"/>
      <c r="M398" s="147"/>
      <c r="N398" s="147"/>
      <c r="O398" s="147"/>
      <c r="P398" s="147"/>
      <c r="Q398" s="147"/>
      <c r="R398" s="147"/>
      <c r="S398" s="147"/>
      <c r="T398" s="147"/>
      <c r="U398" s="147"/>
      <c r="V398" s="147"/>
      <c r="W398" s="147"/>
      <c r="X398" s="147"/>
      <c r="Y398" s="147"/>
      <c r="Z398" s="147"/>
    </row>
    <row r="399">
      <c r="A399" s="147"/>
      <c r="B399" s="147"/>
      <c r="C399" s="147"/>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row>
    <row r="400">
      <c r="A400" s="147"/>
      <c r="B400" s="147"/>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row>
    <row r="401">
      <c r="A401" s="147"/>
      <c r="B401" s="147"/>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row>
    <row r="402">
      <c r="A402" s="147"/>
      <c r="B402" s="147"/>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row>
    <row r="403">
      <c r="A403" s="147"/>
      <c r="B403" s="147"/>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row>
    <row r="404">
      <c r="A404" s="147"/>
      <c r="B404" s="147"/>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row>
    <row r="405">
      <c r="A405" s="147"/>
      <c r="B405" s="147"/>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row>
    <row r="406">
      <c r="A406" s="147"/>
      <c r="B406" s="147"/>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row>
    <row r="407">
      <c r="A407" s="147"/>
      <c r="B407" s="147"/>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row>
    <row r="408">
      <c r="A408" s="147"/>
      <c r="B408" s="147"/>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row>
    <row r="409">
      <c r="A409" s="147"/>
      <c r="B409" s="147"/>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row>
    <row r="410">
      <c r="A410" s="147"/>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row>
    <row r="411">
      <c r="A411" s="147"/>
      <c r="B411" s="147"/>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row>
    <row r="412">
      <c r="A412" s="147"/>
      <c r="B412" s="147"/>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row>
    <row r="413">
      <c r="A413" s="147"/>
      <c r="B413" s="147"/>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row>
    <row r="414">
      <c r="A414" s="147"/>
      <c r="B414" s="147"/>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row>
    <row r="415">
      <c r="A415" s="147"/>
      <c r="B415" s="147"/>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row>
    <row r="416">
      <c r="A416" s="147"/>
      <c r="B416" s="147"/>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row>
    <row r="417">
      <c r="A417" s="147"/>
      <c r="B417" s="147"/>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row>
    <row r="418">
      <c r="A418" s="147"/>
      <c r="B418" s="147"/>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row>
    <row r="419">
      <c r="A419" s="147"/>
      <c r="B419" s="147"/>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row>
    <row r="420">
      <c r="A420" s="147"/>
      <c r="B420" s="147"/>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row>
    <row r="421">
      <c r="A421" s="147"/>
      <c r="B421" s="147"/>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row>
    <row r="422">
      <c r="A422" s="147"/>
      <c r="B422" s="147"/>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row>
    <row r="423">
      <c r="A423" s="147"/>
      <c r="B423" s="147"/>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row>
    <row r="424">
      <c r="A424" s="147"/>
      <c r="B424" s="147"/>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row>
    <row r="425">
      <c r="A425" s="147"/>
      <c r="B425" s="147"/>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row>
    <row r="426">
      <c r="A426" s="147"/>
      <c r="B426" s="147"/>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row>
    <row r="427">
      <c r="A427" s="147"/>
      <c r="B427" s="147"/>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row>
    <row r="428">
      <c r="A428" s="147"/>
      <c r="B428" s="147"/>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row>
    <row r="429">
      <c r="A429" s="147"/>
      <c r="B429" s="147"/>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row>
    <row r="430">
      <c r="A430" s="147"/>
      <c r="B430" s="147"/>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row>
    <row r="431">
      <c r="A431" s="147"/>
      <c r="B431" s="147"/>
      <c r="C431" s="147"/>
      <c r="D431" s="147"/>
      <c r="E431" s="147"/>
      <c r="F431" s="147"/>
      <c r="G431" s="147"/>
      <c r="H431" s="147"/>
      <c r="I431" s="147"/>
      <c r="J431" s="147"/>
      <c r="K431" s="147"/>
      <c r="L431" s="147"/>
      <c r="M431" s="147"/>
      <c r="N431" s="147"/>
      <c r="O431" s="147"/>
      <c r="P431" s="147"/>
      <c r="Q431" s="147"/>
      <c r="R431" s="147"/>
      <c r="S431" s="147"/>
      <c r="T431" s="147"/>
      <c r="U431" s="147"/>
      <c r="V431" s="147"/>
      <c r="W431" s="147"/>
      <c r="X431" s="147"/>
      <c r="Y431" s="147"/>
      <c r="Z431" s="147"/>
    </row>
    <row r="432">
      <c r="A432" s="147"/>
      <c r="B432" s="147"/>
      <c r="C432" s="147"/>
      <c r="D432" s="147"/>
      <c r="E432" s="147"/>
      <c r="F432" s="147"/>
      <c r="G432" s="147"/>
      <c r="H432" s="147"/>
      <c r="I432" s="147"/>
      <c r="J432" s="147"/>
      <c r="K432" s="147"/>
      <c r="L432" s="147"/>
      <c r="M432" s="147"/>
      <c r="N432" s="147"/>
      <c r="O432" s="147"/>
      <c r="P432" s="147"/>
      <c r="Q432" s="147"/>
      <c r="R432" s="147"/>
      <c r="S432" s="147"/>
      <c r="T432" s="147"/>
      <c r="U432" s="147"/>
      <c r="V432" s="147"/>
      <c r="W432" s="147"/>
      <c r="X432" s="147"/>
      <c r="Y432" s="147"/>
      <c r="Z432" s="147"/>
    </row>
    <row r="433">
      <c r="A433" s="147"/>
      <c r="B433" s="147"/>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row>
    <row r="434">
      <c r="A434" s="147"/>
      <c r="B434" s="147"/>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row>
    <row r="435">
      <c r="A435" s="147"/>
      <c r="B435" s="147"/>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row>
    <row r="436">
      <c r="A436" s="147"/>
      <c r="B436" s="147"/>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row>
    <row r="437">
      <c r="A437" s="147"/>
      <c r="B437" s="147"/>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row>
    <row r="438">
      <c r="A438" s="147"/>
      <c r="B438" s="147"/>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row>
    <row r="439">
      <c r="A439" s="147"/>
      <c r="B439" s="147"/>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row>
    <row r="440">
      <c r="A440" s="147"/>
      <c r="B440" s="147"/>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row>
    <row r="441">
      <c r="A441" s="147"/>
      <c r="B441" s="147"/>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row>
    <row r="442">
      <c r="A442" s="147"/>
      <c r="B442" s="147"/>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row>
    <row r="443">
      <c r="A443" s="147"/>
      <c r="B443" s="147"/>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row>
    <row r="444">
      <c r="A444" s="147"/>
      <c r="B444" s="147"/>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row>
    <row r="445">
      <c r="A445" s="147"/>
      <c r="B445" s="147"/>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row>
    <row r="446">
      <c r="A446" s="147"/>
      <c r="B446" s="147"/>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row>
    <row r="447">
      <c r="A447" s="147"/>
      <c r="B447" s="147"/>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row>
    <row r="448">
      <c r="A448" s="147"/>
      <c r="B448" s="147"/>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row>
    <row r="449">
      <c r="A449" s="147"/>
      <c r="B449" s="147"/>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row>
    <row r="450">
      <c r="A450" s="147"/>
      <c r="B450" s="147"/>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row>
    <row r="451">
      <c r="A451" s="147"/>
      <c r="B451" s="147"/>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row>
    <row r="452">
      <c r="A452" s="147"/>
      <c r="B452" s="147"/>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row>
    <row r="453">
      <c r="A453" s="147"/>
      <c r="B453" s="147"/>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row>
    <row r="454">
      <c r="A454" s="147"/>
      <c r="B454" s="147"/>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row>
    <row r="455">
      <c r="A455" s="147"/>
      <c r="B455" s="147"/>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row>
    <row r="456">
      <c r="A456" s="147"/>
      <c r="B456" s="147"/>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row>
    <row r="457">
      <c r="A457" s="147"/>
      <c r="B457" s="147"/>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row>
    <row r="458">
      <c r="A458" s="147"/>
      <c r="B458" s="147"/>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row>
    <row r="459">
      <c r="A459" s="147"/>
      <c r="B459" s="147"/>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row>
    <row r="460">
      <c r="A460" s="147"/>
      <c r="B460" s="147"/>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row>
    <row r="461">
      <c r="A461" s="147"/>
      <c r="B461" s="147"/>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row>
    <row r="462">
      <c r="A462" s="147"/>
      <c r="B462" s="147"/>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row>
    <row r="463">
      <c r="A463" s="147"/>
      <c r="B463" s="147"/>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row>
    <row r="464">
      <c r="A464" s="147"/>
      <c r="B464" s="147"/>
      <c r="C464" s="147"/>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row>
    <row r="465">
      <c r="A465" s="147"/>
      <c r="B465" s="147"/>
      <c r="C465" s="147"/>
      <c r="D465" s="147"/>
      <c r="E465" s="147"/>
      <c r="F465" s="147"/>
      <c r="G465" s="147"/>
      <c r="H465" s="147"/>
      <c r="I465" s="147"/>
      <c r="J465" s="147"/>
      <c r="K465" s="147"/>
      <c r="L465" s="147"/>
      <c r="M465" s="147"/>
      <c r="N465" s="147"/>
      <c r="O465" s="147"/>
      <c r="P465" s="147"/>
      <c r="Q465" s="147"/>
      <c r="R465" s="147"/>
      <c r="S465" s="147"/>
      <c r="T465" s="147"/>
      <c r="U465" s="147"/>
      <c r="V465" s="147"/>
      <c r="W465" s="147"/>
      <c r="X465" s="147"/>
      <c r="Y465" s="147"/>
      <c r="Z465" s="147"/>
    </row>
    <row r="466">
      <c r="A466" s="147"/>
      <c r="B466" s="147"/>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row>
    <row r="467">
      <c r="A467" s="147"/>
      <c r="B467" s="147"/>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row>
    <row r="468">
      <c r="A468" s="147"/>
      <c r="B468" s="147"/>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row>
    <row r="469">
      <c r="A469" s="147"/>
      <c r="B469" s="147"/>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row>
    <row r="470">
      <c r="A470" s="147"/>
      <c r="B470" s="147"/>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row>
    <row r="471">
      <c r="A471" s="147"/>
      <c r="B471" s="147"/>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row>
    <row r="472">
      <c r="A472" s="147"/>
      <c r="B472" s="147"/>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row>
    <row r="473">
      <c r="A473" s="147"/>
      <c r="B473" s="147"/>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row>
    <row r="474">
      <c r="A474" s="147"/>
      <c r="B474" s="147"/>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row>
    <row r="475">
      <c r="A475" s="147"/>
      <c r="B475" s="147"/>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row>
    <row r="476">
      <c r="A476" s="147"/>
      <c r="B476" s="147"/>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row>
    <row r="477">
      <c r="A477" s="147"/>
      <c r="B477" s="147"/>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row>
    <row r="478">
      <c r="A478" s="147"/>
      <c r="B478" s="147"/>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row>
    <row r="479">
      <c r="A479" s="147"/>
      <c r="B479" s="147"/>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row>
    <row r="480">
      <c r="A480" s="147"/>
      <c r="B480" s="147"/>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row>
    <row r="481">
      <c r="A481" s="147"/>
      <c r="B481" s="147"/>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row>
    <row r="482">
      <c r="A482" s="147"/>
      <c r="B482" s="147"/>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row>
    <row r="483">
      <c r="A483" s="147"/>
      <c r="B483" s="147"/>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row>
    <row r="484">
      <c r="A484" s="147"/>
      <c r="B484" s="147"/>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row>
    <row r="485">
      <c r="A485" s="147"/>
      <c r="B485" s="147"/>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row>
    <row r="486">
      <c r="A486" s="147"/>
      <c r="B486" s="147"/>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row>
    <row r="487">
      <c r="A487" s="147"/>
      <c r="B487" s="147"/>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row>
    <row r="488">
      <c r="A488" s="147"/>
      <c r="B488" s="147"/>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row>
    <row r="489">
      <c r="A489" s="147"/>
      <c r="B489" s="147"/>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row>
    <row r="490">
      <c r="A490" s="147"/>
      <c r="B490" s="147"/>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row>
    <row r="491">
      <c r="A491" s="147"/>
      <c r="B491" s="147"/>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row>
    <row r="492">
      <c r="A492" s="147"/>
      <c r="B492" s="147"/>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row>
    <row r="493">
      <c r="A493" s="147"/>
      <c r="B493" s="147"/>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row>
    <row r="494">
      <c r="A494" s="147"/>
      <c r="B494" s="147"/>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row>
    <row r="495">
      <c r="A495" s="147"/>
      <c r="B495" s="147"/>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row>
    <row r="496">
      <c r="A496" s="147"/>
      <c r="B496" s="147"/>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row>
    <row r="497">
      <c r="A497" s="147"/>
      <c r="B497" s="147"/>
      <c r="C497" s="147"/>
      <c r="D497" s="147"/>
      <c r="E497" s="147"/>
      <c r="F497" s="147"/>
      <c r="G497" s="147"/>
      <c r="H497" s="147"/>
      <c r="I497" s="147"/>
      <c r="J497" s="147"/>
      <c r="K497" s="147"/>
      <c r="L497" s="147"/>
      <c r="M497" s="147"/>
      <c r="N497" s="147"/>
      <c r="O497" s="147"/>
      <c r="P497" s="147"/>
      <c r="Q497" s="147"/>
      <c r="R497" s="147"/>
      <c r="S497" s="147"/>
      <c r="T497" s="147"/>
      <c r="U497" s="147"/>
      <c r="V497" s="147"/>
      <c r="W497" s="147"/>
      <c r="X497" s="147"/>
      <c r="Y497" s="147"/>
      <c r="Z497" s="147"/>
    </row>
    <row r="498">
      <c r="A498" s="147"/>
      <c r="B498" s="147"/>
      <c r="C498" s="147"/>
      <c r="D498" s="147"/>
      <c r="E498" s="147"/>
      <c r="F498" s="147"/>
      <c r="G498" s="147"/>
      <c r="H498" s="147"/>
      <c r="I498" s="147"/>
      <c r="J498" s="147"/>
      <c r="K498" s="147"/>
      <c r="L498" s="147"/>
      <c r="M498" s="147"/>
      <c r="N498" s="147"/>
      <c r="O498" s="147"/>
      <c r="P498" s="147"/>
      <c r="Q498" s="147"/>
      <c r="R498" s="147"/>
      <c r="S498" s="147"/>
      <c r="T498" s="147"/>
      <c r="U498" s="147"/>
      <c r="V498" s="147"/>
      <c r="W498" s="147"/>
      <c r="X498" s="147"/>
      <c r="Y498" s="147"/>
      <c r="Z498" s="147"/>
    </row>
    <row r="499">
      <c r="A499" s="147"/>
      <c r="B499" s="147"/>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row>
    <row r="500">
      <c r="A500" s="147"/>
      <c r="B500" s="147"/>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row>
    <row r="501">
      <c r="A501" s="147"/>
      <c r="B501" s="147"/>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row>
    <row r="502">
      <c r="A502" s="147"/>
      <c r="B502" s="147"/>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row>
    <row r="503">
      <c r="A503" s="147"/>
      <c r="B503" s="147"/>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row>
    <row r="504">
      <c r="A504" s="147"/>
      <c r="B504" s="147"/>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row>
    <row r="505">
      <c r="A505" s="147"/>
      <c r="B505" s="147"/>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row>
    <row r="506">
      <c r="A506" s="147"/>
      <c r="B506" s="147"/>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row>
    <row r="507">
      <c r="A507" s="147"/>
      <c r="B507" s="147"/>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row>
    <row r="508">
      <c r="A508" s="147"/>
      <c r="B508" s="147"/>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row>
    <row r="509">
      <c r="A509" s="147"/>
      <c r="B509" s="147"/>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row>
    <row r="510">
      <c r="A510" s="147"/>
      <c r="B510" s="147"/>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row>
    <row r="511">
      <c r="A511" s="147"/>
      <c r="B511" s="147"/>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row>
    <row r="512">
      <c r="A512" s="147"/>
      <c r="B512" s="147"/>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row>
    <row r="513">
      <c r="A513" s="147"/>
      <c r="B513" s="147"/>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row>
    <row r="514">
      <c r="A514" s="147"/>
      <c r="B514" s="147"/>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row>
    <row r="515">
      <c r="A515" s="147"/>
      <c r="B515" s="147"/>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row>
    <row r="516">
      <c r="A516" s="147"/>
      <c r="B516" s="147"/>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row>
    <row r="517">
      <c r="A517" s="147"/>
      <c r="B517" s="147"/>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row>
    <row r="518">
      <c r="A518" s="147"/>
      <c r="B518" s="147"/>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row>
    <row r="519">
      <c r="A519" s="147"/>
      <c r="B519" s="147"/>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row>
    <row r="520">
      <c r="A520" s="147"/>
      <c r="B520" s="147"/>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row>
    <row r="521">
      <c r="A521" s="147"/>
      <c r="B521" s="147"/>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row>
    <row r="522">
      <c r="A522" s="147"/>
      <c r="B522" s="147"/>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row>
    <row r="523">
      <c r="A523" s="147"/>
      <c r="B523" s="147"/>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row>
    <row r="524">
      <c r="A524" s="147"/>
      <c r="B524" s="147"/>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row>
    <row r="525">
      <c r="A525" s="147"/>
      <c r="B525" s="147"/>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row>
    <row r="526">
      <c r="A526" s="147"/>
      <c r="B526" s="147"/>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row>
    <row r="527">
      <c r="A527" s="147"/>
      <c r="B527" s="147"/>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row>
    <row r="528">
      <c r="A528" s="147"/>
      <c r="B528" s="147"/>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row>
    <row r="529">
      <c r="A529" s="147"/>
      <c r="B529" s="147"/>
      <c r="C529" s="147"/>
      <c r="D529" s="147"/>
      <c r="E529" s="147"/>
      <c r="F529" s="147"/>
      <c r="G529" s="147"/>
      <c r="H529" s="147"/>
      <c r="I529" s="147"/>
      <c r="J529" s="147"/>
      <c r="K529" s="147"/>
      <c r="L529" s="147"/>
      <c r="M529" s="147"/>
      <c r="N529" s="147"/>
      <c r="O529" s="147"/>
      <c r="P529" s="147"/>
      <c r="Q529" s="147"/>
      <c r="R529" s="147"/>
      <c r="S529" s="147"/>
      <c r="T529" s="147"/>
      <c r="U529" s="147"/>
      <c r="V529" s="147"/>
      <c r="W529" s="147"/>
      <c r="X529" s="147"/>
      <c r="Y529" s="147"/>
      <c r="Z529" s="147"/>
    </row>
    <row r="530">
      <c r="A530" s="147"/>
      <c r="B530" s="147"/>
      <c r="C530" s="147"/>
      <c r="D530" s="147"/>
      <c r="E530" s="147"/>
      <c r="F530" s="147"/>
      <c r="G530" s="147"/>
      <c r="H530" s="147"/>
      <c r="I530" s="147"/>
      <c r="J530" s="147"/>
      <c r="K530" s="147"/>
      <c r="L530" s="147"/>
      <c r="M530" s="147"/>
      <c r="N530" s="147"/>
      <c r="O530" s="147"/>
      <c r="P530" s="147"/>
      <c r="Q530" s="147"/>
      <c r="R530" s="147"/>
      <c r="S530" s="147"/>
      <c r="T530" s="147"/>
      <c r="U530" s="147"/>
      <c r="V530" s="147"/>
      <c r="W530" s="147"/>
      <c r="X530" s="147"/>
      <c r="Y530" s="147"/>
      <c r="Z530" s="147"/>
    </row>
    <row r="531">
      <c r="A531" s="147"/>
      <c r="B531" s="147"/>
      <c r="C531" s="147"/>
      <c r="D531" s="147"/>
      <c r="E531" s="147"/>
      <c r="F531" s="147"/>
      <c r="G531" s="147"/>
      <c r="H531" s="147"/>
      <c r="I531" s="147"/>
      <c r="J531" s="147"/>
      <c r="K531" s="147"/>
      <c r="L531" s="147"/>
      <c r="M531" s="147"/>
      <c r="N531" s="147"/>
      <c r="O531" s="147"/>
      <c r="P531" s="147"/>
      <c r="Q531" s="147"/>
      <c r="R531" s="147"/>
      <c r="S531" s="147"/>
      <c r="T531" s="147"/>
      <c r="U531" s="147"/>
      <c r="V531" s="147"/>
      <c r="W531" s="147"/>
      <c r="X531" s="147"/>
      <c r="Y531" s="147"/>
      <c r="Z531" s="147"/>
    </row>
    <row r="532">
      <c r="A532" s="147"/>
      <c r="B532" s="147"/>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row>
    <row r="533">
      <c r="A533" s="147"/>
      <c r="B533" s="147"/>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row>
    <row r="534">
      <c r="A534" s="147"/>
      <c r="B534" s="147"/>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row>
    <row r="535">
      <c r="A535" s="147"/>
      <c r="B535" s="147"/>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row>
    <row r="536">
      <c r="A536" s="147"/>
      <c r="B536" s="147"/>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row>
    <row r="537">
      <c r="A537" s="147"/>
      <c r="B537" s="147"/>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row>
    <row r="538">
      <c r="A538" s="147"/>
      <c r="B538" s="147"/>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row>
    <row r="539">
      <c r="A539" s="147"/>
      <c r="B539" s="147"/>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row>
    <row r="540">
      <c r="A540" s="147"/>
      <c r="B540" s="147"/>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row>
    <row r="541">
      <c r="A541" s="147"/>
      <c r="B541" s="147"/>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row>
    <row r="542">
      <c r="A542" s="147"/>
      <c r="B542" s="147"/>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row>
    <row r="543">
      <c r="A543" s="147"/>
      <c r="B543" s="147"/>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row>
    <row r="544">
      <c r="A544" s="147"/>
      <c r="B544" s="147"/>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row>
    <row r="545">
      <c r="A545" s="147"/>
      <c r="B545" s="147"/>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row>
    <row r="546">
      <c r="A546" s="147"/>
      <c r="B546" s="147"/>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row>
    <row r="547">
      <c r="A547" s="147"/>
      <c r="B547" s="147"/>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row>
    <row r="548">
      <c r="A548" s="147"/>
      <c r="B548" s="147"/>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row>
    <row r="549">
      <c r="A549" s="147"/>
      <c r="B549" s="147"/>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row>
    <row r="550">
      <c r="A550" s="147"/>
      <c r="B550" s="147"/>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row>
    <row r="551">
      <c r="A551" s="147"/>
      <c r="B551" s="147"/>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row>
    <row r="552">
      <c r="A552" s="147"/>
      <c r="B552" s="147"/>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row>
    <row r="553">
      <c r="A553" s="147"/>
      <c r="B553" s="147"/>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row>
    <row r="554">
      <c r="A554" s="147"/>
      <c r="B554" s="147"/>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row>
    <row r="555">
      <c r="A555" s="147"/>
      <c r="B555" s="147"/>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row>
    <row r="556">
      <c r="A556" s="147"/>
      <c r="B556" s="147"/>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row>
    <row r="557">
      <c r="A557" s="147"/>
      <c r="B557" s="147"/>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row>
    <row r="558">
      <c r="A558" s="147"/>
      <c r="B558" s="147"/>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row>
    <row r="559">
      <c r="A559" s="147"/>
      <c r="B559" s="147"/>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row>
    <row r="560">
      <c r="A560" s="147"/>
      <c r="B560" s="147"/>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row>
    <row r="561">
      <c r="A561" s="147"/>
      <c r="B561" s="147"/>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row>
    <row r="562">
      <c r="A562" s="147"/>
      <c r="B562" s="14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row>
    <row r="563">
      <c r="A563" s="147"/>
      <c r="B563" s="147"/>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7"/>
      <c r="Z563" s="147"/>
    </row>
    <row r="564">
      <c r="A564" s="147"/>
      <c r="B564" s="147"/>
      <c r="C564" s="147"/>
      <c r="D564" s="147"/>
      <c r="E564" s="147"/>
      <c r="F564" s="147"/>
      <c r="G564" s="147"/>
      <c r="H564" s="147"/>
      <c r="I564" s="147"/>
      <c r="J564" s="147"/>
      <c r="K564" s="147"/>
      <c r="L564" s="147"/>
      <c r="M564" s="147"/>
      <c r="N564" s="147"/>
      <c r="O564" s="147"/>
      <c r="P564" s="147"/>
      <c r="Q564" s="147"/>
      <c r="R564" s="147"/>
      <c r="S564" s="147"/>
      <c r="T564" s="147"/>
      <c r="U564" s="147"/>
      <c r="V564" s="147"/>
      <c r="W564" s="147"/>
      <c r="X564" s="147"/>
      <c r="Y564" s="147"/>
      <c r="Z564" s="147"/>
    </row>
    <row r="565">
      <c r="A565" s="147"/>
      <c r="B565" s="147"/>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row>
    <row r="566">
      <c r="A566" s="147"/>
      <c r="B566" s="147"/>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row>
    <row r="567">
      <c r="A567" s="147"/>
      <c r="B567" s="147"/>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row>
    <row r="568">
      <c r="A568" s="147"/>
      <c r="B568" s="147"/>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row>
    <row r="569">
      <c r="A569" s="147"/>
      <c r="B569" s="147"/>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row>
    <row r="570">
      <c r="A570" s="147"/>
      <c r="B570" s="147"/>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row>
    <row r="571">
      <c r="A571" s="147"/>
      <c r="B571" s="147"/>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row>
    <row r="572">
      <c r="A572" s="147"/>
      <c r="B572" s="147"/>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row>
    <row r="573">
      <c r="A573" s="147"/>
      <c r="B573" s="147"/>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row>
    <row r="574">
      <c r="A574" s="147"/>
      <c r="B574" s="147"/>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row>
    <row r="575">
      <c r="A575" s="147"/>
      <c r="B575" s="147"/>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row>
    <row r="576">
      <c r="A576" s="147"/>
      <c r="B576" s="147"/>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row>
    <row r="577">
      <c r="A577" s="147"/>
      <c r="B577" s="147"/>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row>
    <row r="578">
      <c r="A578" s="147"/>
      <c r="B578" s="147"/>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row>
    <row r="579">
      <c r="A579" s="147"/>
      <c r="B579" s="147"/>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row>
    <row r="580">
      <c r="A580" s="147"/>
      <c r="B580" s="147"/>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row>
    <row r="581">
      <c r="A581" s="147"/>
      <c r="B581" s="147"/>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row>
    <row r="582">
      <c r="A582" s="147"/>
      <c r="B582" s="147"/>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row>
    <row r="583">
      <c r="A583" s="147"/>
      <c r="B583" s="147"/>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row>
    <row r="584">
      <c r="A584" s="147"/>
      <c r="B584" s="147"/>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row>
    <row r="585">
      <c r="A585" s="147"/>
      <c r="B585" s="14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row>
    <row r="586">
      <c r="A586" s="147"/>
      <c r="B586" s="147"/>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row>
    <row r="587">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row>
    <row r="588">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row>
    <row r="589">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row>
    <row r="590">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row>
    <row r="591">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row>
    <row r="59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row>
    <row r="593">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row>
    <row r="594">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row>
    <row r="595">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c r="W595" s="147"/>
      <c r="X595" s="147"/>
      <c r="Y595" s="147"/>
      <c r="Z595" s="147"/>
    </row>
    <row r="596">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c r="W596" s="147"/>
      <c r="X596" s="147"/>
      <c r="Y596" s="147"/>
      <c r="Z596" s="147"/>
    </row>
    <row r="597">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c r="W597" s="147"/>
      <c r="X597" s="147"/>
      <c r="Y597" s="147"/>
      <c r="Z597" s="147"/>
    </row>
    <row r="598">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row>
    <row r="599">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row>
    <row r="600">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row>
    <row r="601">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row>
    <row r="60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row>
    <row r="603">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row>
    <row r="604">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row>
    <row r="605">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row>
    <row r="606">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row>
    <row r="607">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row>
    <row r="608">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row>
    <row r="609">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row>
    <row r="610">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row>
    <row r="611">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row>
    <row r="61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row>
    <row r="613">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row>
    <row r="614">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row>
    <row r="615">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row>
    <row r="616">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row>
    <row r="617">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row>
    <row r="618">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row>
    <row r="619">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row>
    <row r="620">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row>
    <row r="621">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row>
    <row r="6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row>
    <row r="623">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row>
    <row r="624">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row>
    <row r="625">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row>
    <row r="626">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row>
    <row r="627">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row>
    <row r="628">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c r="W628" s="147"/>
      <c r="X628" s="147"/>
      <c r="Y628" s="147"/>
      <c r="Z628" s="147"/>
    </row>
    <row r="629">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c r="W629" s="147"/>
      <c r="X629" s="147"/>
      <c r="Y629" s="147"/>
      <c r="Z629" s="147"/>
    </row>
    <row r="630">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c r="W630" s="147"/>
      <c r="X630" s="147"/>
      <c r="Y630" s="147"/>
      <c r="Z630" s="147"/>
    </row>
    <row r="631">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row>
    <row r="63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row>
    <row r="633">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row>
    <row r="634">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row>
    <row r="635">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row>
    <row r="636">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row>
    <row r="637">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row>
    <row r="638">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row>
    <row r="639">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row>
    <row r="640">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row>
    <row r="641">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row>
    <row r="64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row>
    <row r="643">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row>
    <row r="644">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row>
    <row r="645">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row>
    <row r="646">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row>
    <row r="647">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row>
    <row r="648">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row>
    <row r="649">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row>
    <row r="650">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row>
    <row r="651">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row>
    <row r="65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row>
    <row r="653">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row>
    <row r="654">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row>
    <row r="655">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row>
    <row r="656">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row>
    <row r="657">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row>
    <row r="658">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row>
    <row r="659">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row>
    <row r="660">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row>
    <row r="661">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c r="W661" s="147"/>
      <c r="X661" s="147"/>
      <c r="Y661" s="147"/>
      <c r="Z661" s="147"/>
    </row>
    <row r="66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c r="W662" s="147"/>
      <c r="X662" s="147"/>
      <c r="Y662" s="147"/>
      <c r="Z662" s="147"/>
    </row>
    <row r="663">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c r="W663" s="147"/>
      <c r="X663" s="147"/>
      <c r="Y663" s="147"/>
      <c r="Z663" s="147"/>
    </row>
    <row r="664">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row>
    <row r="665">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row>
    <row r="666">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row>
    <row r="667">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row>
    <row r="668">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row>
    <row r="669">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row>
    <row r="670">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row>
    <row r="671">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row>
    <row r="67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row>
    <row r="673">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row>
    <row r="674">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row>
    <row r="675">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row>
    <row r="676">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row>
    <row r="677">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row>
    <row r="678">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row>
    <row r="679">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row>
    <row r="680">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row>
    <row r="681">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row>
    <row r="68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row>
    <row r="683">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row>
    <row r="684">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row>
    <row r="685">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row>
    <row r="686">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row>
    <row r="687">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row>
    <row r="688">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row>
    <row r="689">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row>
    <row r="690">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row>
    <row r="691">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row>
    <row r="69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row>
    <row r="693">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row>
    <row r="694">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c r="W694" s="147"/>
      <c r="X694" s="147"/>
      <c r="Y694" s="147"/>
      <c r="Z694" s="147"/>
    </row>
    <row r="695">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c r="W695" s="147"/>
      <c r="X695" s="147"/>
      <c r="Y695" s="147"/>
      <c r="Z695" s="147"/>
    </row>
    <row r="696">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c r="W696" s="147"/>
      <c r="X696" s="147"/>
      <c r="Y696" s="147"/>
      <c r="Z696" s="147"/>
    </row>
    <row r="697">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row>
    <row r="698">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row>
    <row r="699">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row>
    <row r="700">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row>
    <row r="701">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row>
    <row r="70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row>
    <row r="703">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row>
    <row r="704">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row>
    <row r="705">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row>
    <row r="706">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row>
    <row r="707">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row>
    <row r="708">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row>
    <row r="709">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row>
    <row r="710">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row>
    <row r="711">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row>
    <row r="71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row>
    <row r="713">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row>
    <row r="714">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row>
    <row r="715">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row>
    <row r="716">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row>
    <row r="717">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row>
    <row r="718">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row>
    <row r="719">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row>
    <row r="720">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row>
    <row r="721">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row>
    <row r="7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row>
    <row r="723">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row>
    <row r="724">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row>
    <row r="725">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row>
    <row r="726">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row>
    <row r="727">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c r="W727" s="147"/>
      <c r="X727" s="147"/>
      <c r="Y727" s="147"/>
      <c r="Z727" s="147"/>
    </row>
    <row r="728">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c r="W728" s="147"/>
      <c r="X728" s="147"/>
      <c r="Y728" s="147"/>
      <c r="Z728" s="147"/>
    </row>
    <row r="729">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c r="W729" s="147"/>
      <c r="X729" s="147"/>
      <c r="Y729" s="147"/>
      <c r="Z729" s="147"/>
    </row>
    <row r="730">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row>
    <row r="731">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row>
    <row r="7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row>
    <row r="733">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row>
    <row r="734">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row>
    <row r="735">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row>
    <row r="736">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row>
    <row r="737">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row>
    <row r="738">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row>
    <row r="739">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row>
    <row r="740">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row>
    <row r="741">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row>
    <row r="74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row>
    <row r="743">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row>
    <row r="744">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row>
    <row r="745">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row>
    <row r="746">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row>
    <row r="747">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row>
    <row r="748">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row>
    <row r="749">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row>
    <row r="750">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row>
    <row r="751">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row>
    <row r="75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row>
    <row r="753">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row>
    <row r="754">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row>
    <row r="755">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row>
    <row r="756">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row>
    <row r="757">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row>
    <row r="758">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row>
    <row r="759">
      <c r="A759" s="147"/>
      <c r="B759" s="147"/>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row>
    <row r="760">
      <c r="A760" s="147"/>
      <c r="B760" s="147"/>
      <c r="C760" s="147"/>
      <c r="D760" s="147"/>
      <c r="E760" s="147"/>
      <c r="F760" s="147"/>
      <c r="G760" s="147"/>
      <c r="H760" s="147"/>
      <c r="I760" s="147"/>
      <c r="J760" s="147"/>
      <c r="K760" s="147"/>
      <c r="L760" s="147"/>
      <c r="M760" s="147"/>
      <c r="N760" s="147"/>
      <c r="O760" s="147"/>
      <c r="P760" s="147"/>
      <c r="Q760" s="147"/>
      <c r="R760" s="147"/>
      <c r="S760" s="147"/>
      <c r="T760" s="147"/>
      <c r="U760" s="147"/>
      <c r="V760" s="147"/>
      <c r="W760" s="147"/>
      <c r="X760" s="147"/>
      <c r="Y760" s="147"/>
      <c r="Z760" s="147"/>
    </row>
    <row r="761">
      <c r="A761" s="147"/>
      <c r="B761" s="147"/>
      <c r="C761" s="147"/>
      <c r="D761" s="147"/>
      <c r="E761" s="147"/>
      <c r="F761" s="147"/>
      <c r="G761" s="147"/>
      <c r="H761" s="147"/>
      <c r="I761" s="147"/>
      <c r="J761" s="147"/>
      <c r="K761" s="147"/>
      <c r="L761" s="147"/>
      <c r="M761" s="147"/>
      <c r="N761" s="147"/>
      <c r="O761" s="147"/>
      <c r="P761" s="147"/>
      <c r="Q761" s="147"/>
      <c r="R761" s="147"/>
      <c r="S761" s="147"/>
      <c r="T761" s="147"/>
      <c r="U761" s="147"/>
      <c r="V761" s="147"/>
      <c r="W761" s="147"/>
      <c r="X761" s="147"/>
      <c r="Y761" s="147"/>
      <c r="Z761" s="147"/>
    </row>
    <row r="762">
      <c r="A762" s="147"/>
      <c r="B762" s="147"/>
      <c r="C762" s="147"/>
      <c r="D762" s="147"/>
      <c r="E762" s="147"/>
      <c r="F762" s="147"/>
      <c r="G762" s="147"/>
      <c r="H762" s="147"/>
      <c r="I762" s="147"/>
      <c r="J762" s="147"/>
      <c r="K762" s="147"/>
      <c r="L762" s="147"/>
      <c r="M762" s="147"/>
      <c r="N762" s="147"/>
      <c r="O762" s="147"/>
      <c r="P762" s="147"/>
      <c r="Q762" s="147"/>
      <c r="R762" s="147"/>
      <c r="S762" s="147"/>
      <c r="T762" s="147"/>
      <c r="U762" s="147"/>
      <c r="V762" s="147"/>
      <c r="W762" s="147"/>
      <c r="X762" s="147"/>
      <c r="Y762" s="147"/>
      <c r="Z762" s="147"/>
    </row>
    <row r="763">
      <c r="A763" s="147"/>
      <c r="B763" s="147"/>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row>
    <row r="764">
      <c r="A764" s="147"/>
      <c r="B764" s="147"/>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row>
    <row r="765">
      <c r="A765" s="147"/>
      <c r="B765" s="147"/>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row>
    <row r="766">
      <c r="A766" s="147"/>
      <c r="B766" s="147"/>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row>
    <row r="767">
      <c r="A767" s="147"/>
      <c r="B767" s="147"/>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row>
    <row r="768">
      <c r="A768" s="147"/>
      <c r="B768" s="147"/>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row>
    <row r="769">
      <c r="A769" s="147"/>
      <c r="B769" s="147"/>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row>
    <row r="770">
      <c r="A770" s="147"/>
      <c r="B770" s="147"/>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row>
    <row r="771">
      <c r="A771" s="147"/>
      <c r="B771" s="147"/>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row>
    <row r="772">
      <c r="A772" s="147"/>
      <c r="B772" s="147"/>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row>
    <row r="773">
      <c r="A773" s="147"/>
      <c r="B773" s="147"/>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row>
    <row r="774">
      <c r="A774" s="147"/>
      <c r="B774" s="147"/>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row>
    <row r="775">
      <c r="A775" s="147"/>
      <c r="B775" s="147"/>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row>
    <row r="776">
      <c r="A776" s="147"/>
      <c r="B776" s="147"/>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row>
    <row r="777">
      <c r="A777" s="147"/>
      <c r="B777" s="147"/>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row>
    <row r="778">
      <c r="A778" s="147"/>
      <c r="B778" s="147"/>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row>
    <row r="779">
      <c r="A779" s="147"/>
      <c r="B779" s="147"/>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row>
    <row r="780">
      <c r="A780" s="147"/>
      <c r="B780" s="147"/>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row>
    <row r="781">
      <c r="A781" s="147"/>
      <c r="B781" s="147"/>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row>
    <row r="782">
      <c r="A782" s="147"/>
      <c r="B782" s="147"/>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row>
    <row r="783">
      <c r="A783" s="147"/>
      <c r="B783" s="147"/>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row>
    <row r="784">
      <c r="A784" s="147"/>
      <c r="B784" s="147"/>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row>
    <row r="785">
      <c r="A785" s="147"/>
      <c r="B785" s="147"/>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row>
    <row r="786">
      <c r="A786" s="147"/>
      <c r="B786" s="147"/>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row>
    <row r="787">
      <c r="A787" s="147"/>
      <c r="B787" s="147"/>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row>
    <row r="788">
      <c r="A788" s="147"/>
      <c r="B788" s="147"/>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row>
    <row r="789">
      <c r="A789" s="147"/>
      <c r="B789" s="147"/>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row>
    <row r="790">
      <c r="A790" s="147"/>
      <c r="B790" s="147"/>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row>
    <row r="791">
      <c r="A791" s="147"/>
      <c r="B791" s="147"/>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row>
    <row r="792">
      <c r="A792" s="147"/>
      <c r="B792" s="147"/>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row>
    <row r="793">
      <c r="A793" s="147"/>
      <c r="B793" s="147"/>
      <c r="C793" s="147"/>
      <c r="D793" s="147"/>
      <c r="E793" s="147"/>
      <c r="F793" s="147"/>
      <c r="G793" s="147"/>
      <c r="H793" s="147"/>
      <c r="I793" s="147"/>
      <c r="J793" s="147"/>
      <c r="K793" s="147"/>
      <c r="L793" s="147"/>
      <c r="M793" s="147"/>
      <c r="N793" s="147"/>
      <c r="O793" s="147"/>
      <c r="P793" s="147"/>
      <c r="Q793" s="147"/>
      <c r="R793" s="147"/>
      <c r="S793" s="147"/>
      <c r="T793" s="147"/>
      <c r="U793" s="147"/>
      <c r="V793" s="147"/>
      <c r="W793" s="147"/>
      <c r="X793" s="147"/>
      <c r="Y793" s="147"/>
      <c r="Z793" s="147"/>
    </row>
    <row r="794">
      <c r="A794" s="147"/>
      <c r="B794" s="147"/>
      <c r="C794" s="147"/>
      <c r="D794" s="147"/>
      <c r="E794" s="147"/>
      <c r="F794" s="147"/>
      <c r="G794" s="147"/>
      <c r="H794" s="147"/>
      <c r="I794" s="147"/>
      <c r="J794" s="147"/>
      <c r="K794" s="147"/>
      <c r="L794" s="147"/>
      <c r="M794" s="147"/>
      <c r="N794" s="147"/>
      <c r="O794" s="147"/>
      <c r="P794" s="147"/>
      <c r="Q794" s="147"/>
      <c r="R794" s="147"/>
      <c r="S794" s="147"/>
      <c r="T794" s="147"/>
      <c r="U794" s="147"/>
      <c r="V794" s="147"/>
      <c r="W794" s="147"/>
      <c r="X794" s="147"/>
      <c r="Y794" s="147"/>
      <c r="Z794" s="147"/>
    </row>
    <row r="795">
      <c r="A795" s="147"/>
      <c r="B795" s="147"/>
      <c r="C795" s="147"/>
      <c r="D795" s="147"/>
      <c r="E795" s="147"/>
      <c r="F795" s="147"/>
      <c r="G795" s="147"/>
      <c r="H795" s="147"/>
      <c r="I795" s="147"/>
      <c r="J795" s="147"/>
      <c r="K795" s="147"/>
      <c r="L795" s="147"/>
      <c r="M795" s="147"/>
      <c r="N795" s="147"/>
      <c r="O795" s="147"/>
      <c r="P795" s="147"/>
      <c r="Q795" s="147"/>
      <c r="R795" s="147"/>
      <c r="S795" s="147"/>
      <c r="T795" s="147"/>
      <c r="U795" s="147"/>
      <c r="V795" s="147"/>
      <c r="W795" s="147"/>
      <c r="X795" s="147"/>
      <c r="Y795" s="147"/>
      <c r="Z795" s="147"/>
    </row>
    <row r="796">
      <c r="A796" s="147"/>
      <c r="B796" s="147"/>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row>
    <row r="797">
      <c r="A797" s="147"/>
      <c r="B797" s="147"/>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row>
    <row r="798">
      <c r="A798" s="147"/>
      <c r="B798" s="147"/>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row>
    <row r="799">
      <c r="A799" s="147"/>
      <c r="B799" s="147"/>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row>
    <row r="800">
      <c r="A800" s="147"/>
      <c r="B800" s="147"/>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row>
    <row r="801">
      <c r="A801" s="147"/>
      <c r="B801" s="147"/>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row>
    <row r="802">
      <c r="A802" s="147"/>
      <c r="B802" s="147"/>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row>
    <row r="803">
      <c r="A803" s="147"/>
      <c r="B803" s="147"/>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row>
    <row r="804">
      <c r="A804" s="147"/>
      <c r="B804" s="147"/>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row>
    <row r="805">
      <c r="A805" s="147"/>
      <c r="B805" s="147"/>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row>
    <row r="806">
      <c r="A806" s="147"/>
      <c r="B806" s="147"/>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row>
    <row r="807">
      <c r="A807" s="147"/>
      <c r="B807" s="147"/>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row>
    <row r="808">
      <c r="A808" s="147"/>
      <c r="B808" s="147"/>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row>
    <row r="809">
      <c r="A809" s="147"/>
      <c r="B809" s="147"/>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row>
    <row r="810">
      <c r="A810" s="147"/>
      <c r="B810" s="147"/>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row>
    <row r="811">
      <c r="A811" s="147"/>
      <c r="B811" s="147"/>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row>
    <row r="812">
      <c r="A812" s="147"/>
      <c r="B812" s="147"/>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row>
    <row r="813">
      <c r="A813" s="147"/>
      <c r="B813" s="147"/>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row>
    <row r="814">
      <c r="A814" s="147"/>
      <c r="B814" s="147"/>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row>
    <row r="815">
      <c r="A815" s="147"/>
      <c r="B815" s="147"/>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row>
    <row r="816">
      <c r="A816" s="147"/>
      <c r="B816" s="147"/>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row>
    <row r="817">
      <c r="A817" s="147"/>
      <c r="B817" s="147"/>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row>
    <row r="818">
      <c r="A818" s="147"/>
      <c r="B818" s="147"/>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row>
    <row r="819">
      <c r="A819" s="147"/>
      <c r="B819" s="147"/>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row>
    <row r="820">
      <c r="A820" s="147"/>
      <c r="B820" s="147"/>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row>
    <row r="821">
      <c r="A821" s="147"/>
      <c r="B821" s="147"/>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row>
    <row r="822">
      <c r="A822" s="147"/>
      <c r="B822" s="147"/>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row>
    <row r="823">
      <c r="A823" s="147"/>
      <c r="B823" s="147"/>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row>
    <row r="824">
      <c r="A824" s="147"/>
      <c r="B824" s="147"/>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row>
    <row r="825">
      <c r="A825" s="147"/>
      <c r="B825" s="147"/>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row>
    <row r="826">
      <c r="A826" s="147"/>
      <c r="B826" s="147"/>
      <c r="C826" s="147"/>
      <c r="D826" s="147"/>
      <c r="E826" s="147"/>
      <c r="F826" s="147"/>
      <c r="G826" s="147"/>
      <c r="H826" s="147"/>
      <c r="I826" s="147"/>
      <c r="J826" s="147"/>
      <c r="K826" s="147"/>
      <c r="L826" s="147"/>
      <c r="M826" s="147"/>
      <c r="N826" s="147"/>
      <c r="O826" s="147"/>
      <c r="P826" s="147"/>
      <c r="Q826" s="147"/>
      <c r="R826" s="147"/>
      <c r="S826" s="147"/>
      <c r="T826" s="147"/>
      <c r="U826" s="147"/>
      <c r="V826" s="147"/>
      <c r="W826" s="147"/>
      <c r="X826" s="147"/>
      <c r="Y826" s="147"/>
      <c r="Z826" s="147"/>
    </row>
    <row r="827">
      <c r="A827" s="147"/>
      <c r="B827" s="147"/>
      <c r="C827" s="147"/>
      <c r="D827" s="147"/>
      <c r="E827" s="147"/>
      <c r="F827" s="147"/>
      <c r="G827" s="147"/>
      <c r="H827" s="147"/>
      <c r="I827" s="147"/>
      <c r="J827" s="147"/>
      <c r="K827" s="147"/>
      <c r="L827" s="147"/>
      <c r="M827" s="147"/>
      <c r="N827" s="147"/>
      <c r="O827" s="147"/>
      <c r="P827" s="147"/>
      <c r="Q827" s="147"/>
      <c r="R827" s="147"/>
      <c r="S827" s="147"/>
      <c r="T827" s="147"/>
      <c r="U827" s="147"/>
      <c r="V827" s="147"/>
      <c r="W827" s="147"/>
      <c r="X827" s="147"/>
      <c r="Y827" s="147"/>
      <c r="Z827" s="147"/>
    </row>
    <row r="828">
      <c r="A828" s="147"/>
      <c r="B828" s="147"/>
      <c r="C828" s="147"/>
      <c r="D828" s="147"/>
      <c r="E828" s="147"/>
      <c r="F828" s="147"/>
      <c r="G828" s="147"/>
      <c r="H828" s="147"/>
      <c r="I828" s="147"/>
      <c r="J828" s="147"/>
      <c r="K828" s="147"/>
      <c r="L828" s="147"/>
      <c r="M828" s="147"/>
      <c r="N828" s="147"/>
      <c r="O828" s="147"/>
      <c r="P828" s="147"/>
      <c r="Q828" s="147"/>
      <c r="R828" s="147"/>
      <c r="S828" s="147"/>
      <c r="T828" s="147"/>
      <c r="U828" s="147"/>
      <c r="V828" s="147"/>
      <c r="W828" s="147"/>
      <c r="X828" s="147"/>
      <c r="Y828" s="147"/>
      <c r="Z828" s="147"/>
    </row>
    <row r="829">
      <c r="A829" s="147"/>
      <c r="B829" s="147"/>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row>
    <row r="830">
      <c r="A830" s="147"/>
      <c r="B830" s="147"/>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row>
    <row r="831">
      <c r="A831" s="147"/>
      <c r="B831" s="147"/>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row>
    <row r="832">
      <c r="A832" s="147"/>
      <c r="B832" s="147"/>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row>
    <row r="833">
      <c r="A833" s="147"/>
      <c r="B833" s="147"/>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row>
    <row r="834">
      <c r="A834" s="147"/>
      <c r="B834" s="147"/>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row>
    <row r="835">
      <c r="A835" s="147"/>
      <c r="B835" s="147"/>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row>
    <row r="836">
      <c r="A836" s="147"/>
      <c r="B836" s="147"/>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row>
    <row r="837">
      <c r="A837" s="147"/>
      <c r="B837" s="147"/>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row>
    <row r="838">
      <c r="A838" s="147"/>
      <c r="B838" s="147"/>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row>
    <row r="839">
      <c r="A839" s="147"/>
      <c r="B839" s="147"/>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row>
    <row r="840">
      <c r="A840" s="147"/>
      <c r="B840" s="147"/>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row>
    <row r="841">
      <c r="A841" s="147"/>
      <c r="B841" s="147"/>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row>
    <row r="842">
      <c r="A842" s="147"/>
      <c r="B842" s="147"/>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row>
    <row r="843">
      <c r="A843" s="147"/>
      <c r="B843" s="147"/>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row>
    <row r="844">
      <c r="A844" s="147"/>
      <c r="B844" s="147"/>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row>
    <row r="845">
      <c r="A845" s="147"/>
      <c r="B845" s="147"/>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row>
    <row r="846">
      <c r="A846" s="147"/>
      <c r="B846" s="147"/>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row>
    <row r="847">
      <c r="A847" s="147"/>
      <c r="B847" s="147"/>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row>
    <row r="848">
      <c r="A848" s="147"/>
      <c r="B848" s="147"/>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row>
    <row r="849">
      <c r="A849" s="147"/>
      <c r="B849" s="147"/>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row>
    <row r="850">
      <c r="A850" s="147"/>
      <c r="B850" s="147"/>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row>
    <row r="851">
      <c r="A851" s="147"/>
      <c r="B851" s="147"/>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row>
    <row r="852">
      <c r="A852" s="147"/>
      <c r="B852" s="147"/>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row>
    <row r="853">
      <c r="A853" s="147"/>
      <c r="B853" s="147"/>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row>
    <row r="854">
      <c r="A854" s="147"/>
      <c r="B854" s="147"/>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row>
    <row r="855">
      <c r="A855" s="147"/>
      <c r="B855" s="147"/>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row>
    <row r="856">
      <c r="A856" s="147"/>
      <c r="B856" s="147"/>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row>
    <row r="857">
      <c r="A857" s="147"/>
      <c r="B857" s="147"/>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row>
    <row r="858">
      <c r="A858" s="147"/>
      <c r="B858" s="147"/>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row>
    <row r="859">
      <c r="A859" s="147"/>
      <c r="B859" s="147"/>
      <c r="C859" s="147"/>
      <c r="D859" s="147"/>
      <c r="E859" s="147"/>
      <c r="F859" s="147"/>
      <c r="G859" s="147"/>
      <c r="H859" s="147"/>
      <c r="I859" s="147"/>
      <c r="J859" s="147"/>
      <c r="K859" s="147"/>
      <c r="L859" s="147"/>
      <c r="M859" s="147"/>
      <c r="N859" s="147"/>
      <c r="O859" s="147"/>
      <c r="P859" s="147"/>
      <c r="Q859" s="147"/>
      <c r="R859" s="147"/>
      <c r="S859" s="147"/>
      <c r="T859" s="147"/>
      <c r="U859" s="147"/>
      <c r="V859" s="147"/>
      <c r="W859" s="147"/>
      <c r="X859" s="147"/>
      <c r="Y859" s="147"/>
      <c r="Z859" s="147"/>
    </row>
    <row r="860">
      <c r="A860" s="147"/>
      <c r="B860" s="147"/>
      <c r="C860" s="147"/>
      <c r="D860" s="147"/>
      <c r="E860" s="147"/>
      <c r="F860" s="147"/>
      <c r="G860" s="147"/>
      <c r="H860" s="147"/>
      <c r="I860" s="147"/>
      <c r="J860" s="147"/>
      <c r="K860" s="147"/>
      <c r="L860" s="147"/>
      <c r="M860" s="147"/>
      <c r="N860" s="147"/>
      <c r="O860" s="147"/>
      <c r="P860" s="147"/>
      <c r="Q860" s="147"/>
      <c r="R860" s="147"/>
      <c r="S860" s="147"/>
      <c r="T860" s="147"/>
      <c r="U860" s="147"/>
      <c r="V860" s="147"/>
      <c r="W860" s="147"/>
      <c r="X860" s="147"/>
      <c r="Y860" s="147"/>
      <c r="Z860" s="147"/>
    </row>
    <row r="861">
      <c r="A861" s="147"/>
      <c r="B861" s="147"/>
      <c r="C861" s="147"/>
      <c r="D861" s="147"/>
      <c r="E861" s="147"/>
      <c r="F861" s="147"/>
      <c r="G861" s="147"/>
      <c r="H861" s="147"/>
      <c r="I861" s="147"/>
      <c r="J861" s="147"/>
      <c r="K861" s="147"/>
      <c r="L861" s="147"/>
      <c r="M861" s="147"/>
      <c r="N861" s="147"/>
      <c r="O861" s="147"/>
      <c r="P861" s="147"/>
      <c r="Q861" s="147"/>
      <c r="R861" s="147"/>
      <c r="S861" s="147"/>
      <c r="T861" s="147"/>
      <c r="U861" s="147"/>
      <c r="V861" s="147"/>
      <c r="W861" s="147"/>
      <c r="X861" s="147"/>
      <c r="Y861" s="147"/>
      <c r="Z861" s="147"/>
    </row>
    <row r="862">
      <c r="A862" s="147"/>
      <c r="B862" s="147"/>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row>
    <row r="863">
      <c r="A863" s="147"/>
      <c r="B863" s="147"/>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row>
    <row r="864">
      <c r="A864" s="147"/>
      <c r="B864" s="147"/>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row>
    <row r="865">
      <c r="A865" s="147"/>
      <c r="B865" s="147"/>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row>
    <row r="866">
      <c r="A866" s="147"/>
      <c r="B866" s="147"/>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row>
    <row r="867">
      <c r="A867" s="147"/>
      <c r="B867" s="147"/>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row>
    <row r="868">
      <c r="A868" s="147"/>
      <c r="B868" s="147"/>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row>
    <row r="869">
      <c r="A869" s="147"/>
      <c r="B869" s="147"/>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row>
    <row r="870">
      <c r="A870" s="147"/>
      <c r="B870" s="147"/>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row>
    <row r="871">
      <c r="A871" s="147"/>
      <c r="B871" s="147"/>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row>
    <row r="872">
      <c r="A872" s="147"/>
      <c r="B872" s="147"/>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row>
    <row r="873">
      <c r="A873" s="147"/>
      <c r="B873" s="147"/>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row>
    <row r="874">
      <c r="A874" s="147"/>
      <c r="B874" s="147"/>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row>
    <row r="875">
      <c r="A875" s="147"/>
      <c r="B875" s="147"/>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row>
    <row r="876">
      <c r="A876" s="147"/>
      <c r="B876" s="147"/>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row>
    <row r="877">
      <c r="A877" s="147"/>
      <c r="B877" s="147"/>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row>
    <row r="878">
      <c r="A878" s="147"/>
      <c r="B878" s="147"/>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row>
    <row r="879">
      <c r="A879" s="147"/>
      <c r="B879" s="147"/>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row>
    <row r="880">
      <c r="A880" s="147"/>
      <c r="B880" s="147"/>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row>
    <row r="881">
      <c r="A881" s="147"/>
      <c r="B881" s="147"/>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row>
    <row r="882">
      <c r="A882" s="147"/>
      <c r="B882" s="147"/>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row>
    <row r="883">
      <c r="A883" s="147"/>
      <c r="B883" s="147"/>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row>
    <row r="884">
      <c r="A884" s="147"/>
      <c r="B884" s="147"/>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row>
    <row r="885">
      <c r="A885" s="147"/>
      <c r="B885" s="147"/>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row>
    <row r="886">
      <c r="A886" s="147"/>
      <c r="B886" s="147"/>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row>
    <row r="887">
      <c r="A887" s="147"/>
      <c r="B887" s="147"/>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row>
    <row r="888">
      <c r="A888" s="147"/>
      <c r="B888" s="147"/>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row>
    <row r="889">
      <c r="A889" s="147"/>
      <c r="B889" s="147"/>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row>
    <row r="890">
      <c r="A890" s="147"/>
      <c r="B890" s="147"/>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row>
    <row r="891">
      <c r="A891" s="147"/>
      <c r="B891" s="147"/>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row>
    <row r="892">
      <c r="A892" s="147"/>
      <c r="B892" s="147"/>
      <c r="C892" s="147"/>
      <c r="D892" s="147"/>
      <c r="E892" s="147"/>
      <c r="F892" s="147"/>
      <c r="G892" s="147"/>
      <c r="H892" s="147"/>
      <c r="I892" s="147"/>
      <c r="J892" s="147"/>
      <c r="K892" s="147"/>
      <c r="L892" s="147"/>
      <c r="M892" s="147"/>
      <c r="N892" s="147"/>
      <c r="O892" s="147"/>
      <c r="P892" s="147"/>
      <c r="Q892" s="147"/>
      <c r="R892" s="147"/>
      <c r="S892" s="147"/>
      <c r="T892" s="147"/>
      <c r="U892" s="147"/>
      <c r="V892" s="147"/>
      <c r="W892" s="147"/>
      <c r="X892" s="147"/>
      <c r="Y892" s="147"/>
      <c r="Z892" s="147"/>
    </row>
    <row r="893">
      <c r="A893" s="147"/>
      <c r="B893" s="147"/>
      <c r="C893" s="147"/>
      <c r="D893" s="147"/>
      <c r="E893" s="147"/>
      <c r="F893" s="147"/>
      <c r="G893" s="147"/>
      <c r="H893" s="147"/>
      <c r="I893" s="147"/>
      <c r="J893" s="147"/>
      <c r="K893" s="147"/>
      <c r="L893" s="147"/>
      <c r="M893" s="147"/>
      <c r="N893" s="147"/>
      <c r="O893" s="147"/>
      <c r="P893" s="147"/>
      <c r="Q893" s="147"/>
      <c r="R893" s="147"/>
      <c r="S893" s="147"/>
      <c r="T893" s="147"/>
      <c r="U893" s="147"/>
      <c r="V893" s="147"/>
      <c r="W893" s="147"/>
      <c r="X893" s="147"/>
      <c r="Y893" s="147"/>
      <c r="Z893" s="147"/>
    </row>
    <row r="894">
      <c r="A894" s="147"/>
      <c r="B894" s="147"/>
      <c r="C894" s="147"/>
      <c r="D894" s="147"/>
      <c r="E894" s="147"/>
      <c r="F894" s="147"/>
      <c r="G894" s="147"/>
      <c r="H894" s="147"/>
      <c r="I894" s="147"/>
      <c r="J894" s="147"/>
      <c r="K894" s="147"/>
      <c r="L894" s="147"/>
      <c r="M894" s="147"/>
      <c r="N894" s="147"/>
      <c r="O894" s="147"/>
      <c r="P894" s="147"/>
      <c r="Q894" s="147"/>
      <c r="R894" s="147"/>
      <c r="S894" s="147"/>
      <c r="T894" s="147"/>
      <c r="U894" s="147"/>
      <c r="V894" s="147"/>
      <c r="W894" s="147"/>
      <c r="X894" s="147"/>
      <c r="Y894" s="147"/>
      <c r="Z894" s="147"/>
    </row>
    <row r="895">
      <c r="A895" s="147"/>
      <c r="B895" s="147"/>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row>
    <row r="896">
      <c r="A896" s="147"/>
      <c r="B896" s="147"/>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row>
    <row r="897">
      <c r="A897" s="147"/>
      <c r="B897" s="147"/>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row>
    <row r="898">
      <c r="A898" s="147"/>
      <c r="B898" s="147"/>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row>
    <row r="899">
      <c r="A899" s="147"/>
      <c r="B899" s="147"/>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row>
    <row r="900">
      <c r="A900" s="147"/>
      <c r="B900" s="147"/>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row>
    <row r="901">
      <c r="A901" s="147"/>
      <c r="B901" s="147"/>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row>
    <row r="902">
      <c r="A902" s="147"/>
      <c r="B902" s="147"/>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row>
    <row r="903">
      <c r="A903" s="147"/>
      <c r="B903" s="147"/>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row>
    <row r="904">
      <c r="A904" s="147"/>
      <c r="B904" s="147"/>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row>
    <row r="905">
      <c r="A905" s="147"/>
      <c r="B905" s="147"/>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row>
    <row r="906">
      <c r="A906" s="147"/>
      <c r="B906" s="147"/>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row>
    <row r="907">
      <c r="A907" s="147"/>
      <c r="B907" s="147"/>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row>
    <row r="908">
      <c r="A908" s="147"/>
      <c r="B908" s="147"/>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row>
    <row r="909">
      <c r="A909" s="147"/>
      <c r="B909" s="147"/>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row>
    <row r="910">
      <c r="A910" s="147"/>
      <c r="B910" s="147"/>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row>
    <row r="911">
      <c r="A911" s="147"/>
      <c r="B911" s="147"/>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row>
    <row r="912">
      <c r="A912" s="147"/>
      <c r="B912" s="147"/>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row>
    <row r="913">
      <c r="A913" s="147"/>
      <c r="B913" s="147"/>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row>
    <row r="914">
      <c r="A914" s="147"/>
      <c r="B914" s="147"/>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row>
    <row r="915">
      <c r="A915" s="147"/>
      <c r="B915" s="147"/>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row>
    <row r="916">
      <c r="A916" s="147"/>
      <c r="B916" s="147"/>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row>
    <row r="917">
      <c r="A917" s="147"/>
      <c r="B917" s="147"/>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row>
    <row r="918">
      <c r="A918" s="147"/>
      <c r="B918" s="147"/>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row>
    <row r="919">
      <c r="A919" s="147"/>
      <c r="B919" s="147"/>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row>
    <row r="920">
      <c r="A920" s="147"/>
      <c r="B920" s="147"/>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row>
    <row r="921">
      <c r="A921" s="147"/>
      <c r="B921" s="147"/>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row>
    <row r="922">
      <c r="A922" s="147"/>
      <c r="B922" s="147"/>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row>
    <row r="923">
      <c r="A923" s="147"/>
      <c r="B923" s="147"/>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row>
    <row r="924">
      <c r="A924" s="147"/>
      <c r="B924" s="147"/>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row>
    <row r="925">
      <c r="A925" s="147"/>
      <c r="B925" s="147"/>
      <c r="C925" s="147"/>
      <c r="D925" s="147"/>
      <c r="E925" s="147"/>
      <c r="F925" s="147"/>
      <c r="G925" s="147"/>
      <c r="H925" s="147"/>
      <c r="I925" s="147"/>
      <c r="J925" s="147"/>
      <c r="K925" s="147"/>
      <c r="L925" s="147"/>
      <c r="M925" s="147"/>
      <c r="N925" s="147"/>
      <c r="O925" s="147"/>
      <c r="P925" s="147"/>
      <c r="Q925" s="147"/>
      <c r="R925" s="147"/>
      <c r="S925" s="147"/>
      <c r="T925" s="147"/>
      <c r="U925" s="147"/>
      <c r="V925" s="147"/>
      <c r="W925" s="147"/>
      <c r="X925" s="147"/>
      <c r="Y925" s="147"/>
      <c r="Z925" s="147"/>
    </row>
    <row r="926">
      <c r="A926" s="147"/>
      <c r="B926" s="147"/>
      <c r="C926" s="147"/>
      <c r="D926" s="147"/>
      <c r="E926" s="147"/>
      <c r="F926" s="147"/>
      <c r="G926" s="147"/>
      <c r="H926" s="147"/>
      <c r="I926" s="147"/>
      <c r="J926" s="147"/>
      <c r="K926" s="147"/>
      <c r="L926" s="147"/>
      <c r="M926" s="147"/>
      <c r="N926" s="147"/>
      <c r="O926" s="147"/>
      <c r="P926" s="147"/>
      <c r="Q926" s="147"/>
      <c r="R926" s="147"/>
      <c r="S926" s="147"/>
      <c r="T926" s="147"/>
      <c r="U926" s="147"/>
      <c r="V926" s="147"/>
      <c r="W926" s="147"/>
      <c r="X926" s="147"/>
      <c r="Y926" s="147"/>
      <c r="Z926" s="147"/>
    </row>
    <row r="927">
      <c r="A927" s="147"/>
      <c r="B927" s="147"/>
      <c r="C927" s="147"/>
      <c r="D927" s="147"/>
      <c r="E927" s="147"/>
      <c r="F927" s="147"/>
      <c r="G927" s="147"/>
      <c r="H927" s="147"/>
      <c r="I927" s="147"/>
      <c r="J927" s="147"/>
      <c r="K927" s="147"/>
      <c r="L927" s="147"/>
      <c r="M927" s="147"/>
      <c r="N927" s="147"/>
      <c r="O927" s="147"/>
      <c r="P927" s="147"/>
      <c r="Q927" s="147"/>
      <c r="R927" s="147"/>
      <c r="S927" s="147"/>
      <c r="T927" s="147"/>
      <c r="U927" s="147"/>
      <c r="V927" s="147"/>
      <c r="W927" s="147"/>
      <c r="X927" s="147"/>
      <c r="Y927" s="147"/>
      <c r="Z927" s="147"/>
    </row>
    <row r="928">
      <c r="A928" s="147"/>
      <c r="B928" s="147"/>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row>
    <row r="929">
      <c r="A929" s="147"/>
      <c r="B929" s="147"/>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row>
    <row r="930">
      <c r="A930" s="147"/>
      <c r="B930" s="147"/>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row>
    <row r="931">
      <c r="A931" s="147"/>
      <c r="B931" s="147"/>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row>
    <row r="932">
      <c r="A932" s="147"/>
      <c r="B932" s="147"/>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row>
    <row r="933">
      <c r="A933" s="147"/>
      <c r="B933" s="147"/>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row>
    <row r="934">
      <c r="A934" s="147"/>
      <c r="B934" s="147"/>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row>
    <row r="935">
      <c r="A935" s="147"/>
      <c r="B935" s="147"/>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row>
    <row r="936">
      <c r="A936" s="147"/>
      <c r="B936" s="147"/>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row>
    <row r="937">
      <c r="A937" s="147"/>
      <c r="B937" s="147"/>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row>
    <row r="938">
      <c r="A938" s="147"/>
      <c r="B938" s="147"/>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row>
    <row r="939">
      <c r="A939" s="147"/>
      <c r="B939" s="147"/>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row>
    <row r="940">
      <c r="A940" s="147"/>
      <c r="B940" s="147"/>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row>
    <row r="941">
      <c r="A941" s="147"/>
      <c r="B941" s="147"/>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row>
    <row r="942">
      <c r="A942" s="147"/>
      <c r="B942" s="147"/>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row>
    <row r="943">
      <c r="A943" s="147"/>
      <c r="B943" s="147"/>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row>
    <row r="944">
      <c r="A944" s="147"/>
      <c r="B944" s="147"/>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row>
    <row r="945">
      <c r="A945" s="147"/>
      <c r="B945" s="147"/>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row>
    <row r="946">
      <c r="A946" s="147"/>
      <c r="B946" s="147"/>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row>
    <row r="947">
      <c r="A947" s="147"/>
      <c r="B947" s="147"/>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row>
    <row r="948">
      <c r="A948" s="147"/>
      <c r="B948" s="147"/>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row>
    <row r="949">
      <c r="A949" s="147"/>
      <c r="B949" s="147"/>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row>
    <row r="950">
      <c r="A950" s="147"/>
      <c r="B950" s="147"/>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row>
    <row r="951">
      <c r="A951" s="147"/>
      <c r="B951" s="147"/>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row>
    <row r="952">
      <c r="A952" s="147"/>
      <c r="B952" s="147"/>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row>
    <row r="953">
      <c r="A953" s="147"/>
      <c r="B953" s="147"/>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row>
    <row r="954">
      <c r="A954" s="147"/>
      <c r="B954" s="147"/>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row>
    <row r="955">
      <c r="A955" s="147"/>
      <c r="B955" s="147"/>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row>
    <row r="956">
      <c r="A956" s="147"/>
      <c r="B956" s="147"/>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row>
    <row r="957">
      <c r="A957" s="147"/>
      <c r="B957" s="147"/>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row>
    <row r="958">
      <c r="A958" s="147"/>
      <c r="B958" s="147"/>
      <c r="C958" s="147"/>
      <c r="D958" s="147"/>
      <c r="E958" s="147"/>
      <c r="F958" s="147"/>
      <c r="G958" s="147"/>
      <c r="H958" s="147"/>
      <c r="I958" s="147"/>
      <c r="J958" s="147"/>
      <c r="K958" s="147"/>
      <c r="L958" s="147"/>
      <c r="M958" s="147"/>
      <c r="N958" s="147"/>
      <c r="O958" s="147"/>
      <c r="P958" s="147"/>
      <c r="Q958" s="147"/>
      <c r="R958" s="147"/>
      <c r="S958" s="147"/>
      <c r="T958" s="147"/>
      <c r="U958" s="147"/>
      <c r="V958" s="147"/>
      <c r="W958" s="147"/>
      <c r="X958" s="147"/>
      <c r="Y958" s="147"/>
      <c r="Z958" s="147"/>
    </row>
    <row r="959">
      <c r="A959" s="147"/>
      <c r="B959" s="147"/>
      <c r="C959" s="147"/>
      <c r="D959" s="147"/>
      <c r="E959" s="147"/>
      <c r="F959" s="147"/>
      <c r="G959" s="147"/>
      <c r="H959" s="147"/>
      <c r="I959" s="147"/>
      <c r="J959" s="147"/>
      <c r="K959" s="147"/>
      <c r="L959" s="147"/>
      <c r="M959" s="147"/>
      <c r="N959" s="147"/>
      <c r="O959" s="147"/>
      <c r="P959" s="147"/>
      <c r="Q959" s="147"/>
      <c r="R959" s="147"/>
      <c r="S959" s="147"/>
      <c r="T959" s="147"/>
      <c r="U959" s="147"/>
      <c r="V959" s="147"/>
      <c r="W959" s="147"/>
      <c r="X959" s="147"/>
      <c r="Y959" s="147"/>
      <c r="Z959" s="147"/>
    </row>
    <row r="960">
      <c r="A960" s="147"/>
      <c r="B960" s="147"/>
      <c r="C960" s="147"/>
      <c r="D960" s="147"/>
      <c r="E960" s="147"/>
      <c r="F960" s="147"/>
      <c r="G960" s="147"/>
      <c r="H960" s="147"/>
      <c r="I960" s="147"/>
      <c r="J960" s="147"/>
      <c r="K960" s="147"/>
      <c r="L960" s="147"/>
      <c r="M960" s="147"/>
      <c r="N960" s="147"/>
      <c r="O960" s="147"/>
      <c r="P960" s="147"/>
      <c r="Q960" s="147"/>
      <c r="R960" s="147"/>
      <c r="S960" s="147"/>
      <c r="T960" s="147"/>
      <c r="U960" s="147"/>
      <c r="V960" s="147"/>
      <c r="W960" s="147"/>
      <c r="X960" s="147"/>
      <c r="Y960" s="147"/>
      <c r="Z960" s="147"/>
    </row>
  </sheetData>
  <mergeCells count="5">
    <mergeCell ref="A1:C1"/>
    <mergeCell ref="A2:L2"/>
    <mergeCell ref="A32:M32"/>
    <mergeCell ref="A33:M33"/>
    <mergeCell ref="A34:M34"/>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29.86"/>
    <col customWidth="1" min="2" max="2" width="11.57"/>
    <col customWidth="1" min="3" max="3" width="14.29"/>
    <col customWidth="1" min="4" max="4" width="10.71"/>
    <col customWidth="1" min="5" max="5" width="16.14"/>
    <col customWidth="1" min="6" max="8" width="10.71"/>
    <col customWidth="1" min="9" max="9" width="27.57"/>
    <col customWidth="1" min="10" max="10" width="10.71"/>
    <col customWidth="1" min="11" max="11" width="12.86"/>
    <col customWidth="1" min="12" max="12" width="10.71"/>
    <col customWidth="1" min="13" max="13" width="16.86"/>
    <col customWidth="1" min="14" max="16" width="10.71"/>
    <col customWidth="1" min="17" max="17" width="27.57"/>
    <col customWidth="1" min="18" max="18" width="11.57"/>
    <col customWidth="1" min="19" max="19" width="12.86"/>
    <col customWidth="1" min="20" max="20" width="10.71"/>
    <col customWidth="1" min="21" max="21" width="16.86"/>
    <col customWidth="1" min="22" max="24" width="10.71"/>
    <col customWidth="1" min="25" max="25" width="29.86"/>
    <col customWidth="1" min="26" max="26" width="13.43"/>
    <col customWidth="1" min="27" max="27" width="15.0"/>
    <col customWidth="1" min="28" max="28" width="8.0"/>
    <col customWidth="1" min="29" max="29" width="20.14"/>
    <col customWidth="1" min="30" max="30" width="10.43"/>
    <col customWidth="1" min="31" max="31" width="11.29"/>
    <col customWidth="1" min="32" max="32" width="10.71"/>
    <col customWidth="1" min="33" max="33" width="35.43"/>
    <col customWidth="1" min="34" max="34" width="18.0"/>
    <col customWidth="1" min="35" max="35" width="15.0"/>
    <col customWidth="1" min="36" max="36" width="10.71"/>
    <col customWidth="1" min="37" max="37" width="20.14"/>
    <col customWidth="1" min="38" max="38" width="10.43"/>
    <col customWidth="1" min="39" max="40" width="10.71"/>
    <col customWidth="1" min="41" max="41" width="18.57"/>
    <col customWidth="1" min="42" max="47" width="10.71"/>
  </cols>
  <sheetData>
    <row r="1" ht="18.0" customHeight="1">
      <c r="A1" s="724">
        <v>2008.0</v>
      </c>
      <c r="B1" s="9" t="s">
        <v>797</v>
      </c>
      <c r="C1" s="725" t="s">
        <v>940</v>
      </c>
      <c r="D1" s="725" t="s">
        <v>941</v>
      </c>
      <c r="E1" s="725" t="s">
        <v>809</v>
      </c>
      <c r="F1" s="9" t="s">
        <v>582</v>
      </c>
      <c r="G1" s="9" t="s">
        <v>804</v>
      </c>
      <c r="H1" s="283"/>
      <c r="I1" s="724">
        <v>2011.0</v>
      </c>
      <c r="J1" s="9" t="s">
        <v>797</v>
      </c>
      <c r="K1" s="725" t="s">
        <v>942</v>
      </c>
      <c r="L1" s="725" t="s">
        <v>941</v>
      </c>
      <c r="M1" s="725" t="s">
        <v>809</v>
      </c>
      <c r="N1" s="9" t="s">
        <v>582</v>
      </c>
      <c r="O1" s="9" t="s">
        <v>804</v>
      </c>
      <c r="P1" s="283"/>
      <c r="Q1" s="724">
        <v>2012.0</v>
      </c>
      <c r="R1" s="9" t="s">
        <v>797</v>
      </c>
      <c r="S1" s="725" t="s">
        <v>943</v>
      </c>
      <c r="T1" s="725" t="s">
        <v>941</v>
      </c>
      <c r="U1" s="725" t="s">
        <v>809</v>
      </c>
      <c r="V1" s="9" t="s">
        <v>582</v>
      </c>
      <c r="W1" s="9" t="s">
        <v>804</v>
      </c>
      <c r="X1" s="283"/>
      <c r="Y1" s="724">
        <v>2013.0</v>
      </c>
      <c r="Z1" s="9" t="s">
        <v>797</v>
      </c>
      <c r="AA1" s="725" t="s">
        <v>944</v>
      </c>
      <c r="AB1" s="725" t="s">
        <v>941</v>
      </c>
      <c r="AC1" s="725" t="s">
        <v>809</v>
      </c>
      <c r="AD1" s="9" t="s">
        <v>582</v>
      </c>
      <c r="AE1" s="9" t="s">
        <v>804</v>
      </c>
      <c r="AF1" s="726"/>
      <c r="AG1" s="727">
        <v>2014.0</v>
      </c>
      <c r="AH1" s="9" t="s">
        <v>797</v>
      </c>
      <c r="AI1" s="728" t="s">
        <v>945</v>
      </c>
      <c r="AJ1" s="725" t="s">
        <v>941</v>
      </c>
      <c r="AK1" s="725" t="s">
        <v>809</v>
      </c>
      <c r="AL1" s="9" t="s">
        <v>582</v>
      </c>
      <c r="AM1" s="9" t="s">
        <v>804</v>
      </c>
      <c r="AN1" s="726"/>
      <c r="AO1" s="533">
        <v>2015.0</v>
      </c>
      <c r="AP1" s="726" t="s">
        <v>797</v>
      </c>
      <c r="AQ1" s="533" t="s">
        <v>946</v>
      </c>
      <c r="AR1" s="726" t="s">
        <v>941</v>
      </c>
      <c r="AS1" s="726" t="s">
        <v>809</v>
      </c>
      <c r="AT1" s="726" t="s">
        <v>582</v>
      </c>
      <c r="AU1" s="726" t="s">
        <v>804</v>
      </c>
    </row>
    <row r="2" ht="15.75" customHeight="1">
      <c r="A2" s="283" t="s">
        <v>24</v>
      </c>
      <c r="B2" s="1">
        <f>C2/C20*100</f>
        <v>16.11082343</v>
      </c>
      <c r="C2" s="1">
        <f t="shared" ref="C2:C16" si="1">SUM(D2:G2)</f>
        <v>3453.5</v>
      </c>
      <c r="D2" s="1">
        <v>714.1</v>
      </c>
      <c r="E2" s="1">
        <v>1977.6</v>
      </c>
      <c r="F2" s="1">
        <v>475.4</v>
      </c>
      <c r="G2" s="1">
        <v>286.4</v>
      </c>
      <c r="H2" s="283"/>
      <c r="I2" s="283" t="s">
        <v>947</v>
      </c>
      <c r="J2" s="1">
        <f>K2/K20*100</f>
        <v>21.92140075</v>
      </c>
      <c r="K2" s="1">
        <f t="shared" ref="K2:K16" si="2">SUM(L2:O2)</f>
        <v>5466</v>
      </c>
      <c r="L2" s="1">
        <v>1610.4</v>
      </c>
      <c r="M2" s="1">
        <v>1874.2</v>
      </c>
      <c r="N2" s="283">
        <v>1820.9</v>
      </c>
      <c r="O2" s="283">
        <v>160.5</v>
      </c>
      <c r="P2" s="283"/>
      <c r="Q2" s="283" t="s">
        <v>947</v>
      </c>
      <c r="R2" s="1">
        <f>S2/S20*100</f>
        <v>22.10603645</v>
      </c>
      <c r="S2" s="1">
        <f t="shared" ref="S2:S16" si="3">SUM(T2:W2)</f>
        <v>5657.2</v>
      </c>
      <c r="T2" s="1">
        <v>1697.4</v>
      </c>
      <c r="U2" s="1">
        <v>1937.5</v>
      </c>
      <c r="V2" s="1">
        <v>1865.1</v>
      </c>
      <c r="W2" s="1">
        <v>157.2</v>
      </c>
      <c r="X2" s="283"/>
      <c r="Y2" s="283" t="s">
        <v>947</v>
      </c>
      <c r="Z2" s="1">
        <f>AA2/AA20*100</f>
        <v>24.81415459</v>
      </c>
      <c r="AA2" s="1">
        <f t="shared" ref="AA2:AA16" si="4">SUM(AB2:AE2)</f>
        <v>6495</v>
      </c>
      <c r="AB2" s="1">
        <v>1821.5</v>
      </c>
      <c r="AC2" s="1">
        <v>2103.3</v>
      </c>
      <c r="AD2" s="1">
        <v>2147.5</v>
      </c>
      <c r="AE2" s="1">
        <v>422.7</v>
      </c>
      <c r="AF2" s="283"/>
      <c r="AG2" s="283" t="s">
        <v>947</v>
      </c>
      <c r="AH2" s="731">
        <f>AI2/AI20*100</f>
        <v>24.27074916</v>
      </c>
      <c r="AI2" s="731">
        <f t="shared" ref="AI2:AI16" si="5">SUM(AJ2:AM2)</f>
        <v>6517.4</v>
      </c>
      <c r="AJ2" s="731">
        <f>('ISPs (RV)'!J10)</f>
        <v>1245</v>
      </c>
      <c r="AK2" s="731">
        <f>('CableSatIPTV (RV)'!M3)</f>
        <v>2385.7</v>
      </c>
      <c r="AL2" s="731">
        <f>('Total TV Universe (RV)'!O3)</f>
        <v>2472.6</v>
      </c>
      <c r="AM2" s="731">
        <f>('Radio (RV)'!M3)</f>
        <v>414.1</v>
      </c>
      <c r="AN2" s="1"/>
      <c r="AO2" s="1" t="s">
        <v>947</v>
      </c>
      <c r="AP2" s="1">
        <f>AQ2/AQ20*100</f>
        <v>22.93870505</v>
      </c>
      <c r="AQ2" s="1">
        <f t="shared" ref="AQ2:AQ16" si="6">SUM(AR2:AU2)</f>
        <v>6331.679</v>
      </c>
      <c r="AR2" s="1">
        <f>('ISPs (RV)'!K10)</f>
        <v>1343</v>
      </c>
      <c r="AS2" s="1">
        <f>('CableSatIPTV (RV)'!N3)</f>
        <v>2361.679</v>
      </c>
      <c r="AT2" s="1">
        <f>('Total TV Universe (RV)'!P3)</f>
        <v>2216.2</v>
      </c>
      <c r="AU2" s="1">
        <f>('Radio (RV)'!N3)</f>
        <v>410.8</v>
      </c>
    </row>
    <row r="3" ht="15.75" customHeight="1">
      <c r="A3" s="283" t="s">
        <v>947</v>
      </c>
      <c r="B3" s="1">
        <f>C3/C20*100</f>
        <v>12.54764204</v>
      </c>
      <c r="C3" s="1">
        <f t="shared" si="1"/>
        <v>2689.7</v>
      </c>
      <c r="D3" s="1">
        <v>1257.9</v>
      </c>
      <c r="E3" s="1">
        <v>1380.1</v>
      </c>
      <c r="F3" s="1">
        <v>51.7</v>
      </c>
      <c r="G3" s="1"/>
      <c r="H3" s="283"/>
      <c r="I3" s="283" t="s">
        <v>24</v>
      </c>
      <c r="J3" s="1">
        <f>K3/K20*100</f>
        <v>20.57908592</v>
      </c>
      <c r="K3" s="1">
        <f t="shared" si="2"/>
        <v>5131.3</v>
      </c>
      <c r="L3" s="1">
        <v>976.6</v>
      </c>
      <c r="M3" s="1">
        <v>2369.7</v>
      </c>
      <c r="N3" s="283">
        <v>1589.3</v>
      </c>
      <c r="O3" s="283">
        <v>195.7</v>
      </c>
      <c r="P3" s="283"/>
      <c r="Q3" s="283" t="s">
        <v>24</v>
      </c>
      <c r="R3" s="1">
        <f>S3/S20*100</f>
        <v>19.16049267</v>
      </c>
      <c r="S3" s="1">
        <f t="shared" si="3"/>
        <v>4903.4</v>
      </c>
      <c r="T3" s="1">
        <v>1017.0</v>
      </c>
      <c r="U3" s="1">
        <v>2179.5</v>
      </c>
      <c r="V3" s="1">
        <v>1515.5</v>
      </c>
      <c r="W3" s="1">
        <v>191.4</v>
      </c>
      <c r="X3" s="283"/>
      <c r="Y3" s="283" t="s">
        <v>24</v>
      </c>
      <c r="Z3" s="1">
        <f>AA3/AA20*100</f>
        <v>18.80718072</v>
      </c>
      <c r="AA3" s="1">
        <f t="shared" si="4"/>
        <v>4922.7</v>
      </c>
      <c r="AB3" s="1">
        <v>1104.1</v>
      </c>
      <c r="AC3" s="1">
        <v>2124.1</v>
      </c>
      <c r="AD3" s="1">
        <v>1510.8</v>
      </c>
      <c r="AE3" s="1">
        <v>183.7</v>
      </c>
      <c r="AF3" s="283"/>
      <c r="AG3" s="283" t="s">
        <v>24</v>
      </c>
      <c r="AH3" s="731">
        <f>AI3/AI22*100</f>
        <v>26.87018444</v>
      </c>
      <c r="AI3" s="731">
        <f t="shared" si="5"/>
        <v>4990.893066</v>
      </c>
      <c r="AJ3" s="731">
        <f>('ISPs (RV)'!J11)</f>
        <v>1142.6</v>
      </c>
      <c r="AK3" s="731">
        <f>('CableSatIPTV (RV)'!M6)</f>
        <v>2130.1</v>
      </c>
      <c r="AL3" s="731">
        <f>('Total TV Universe (RV)'!O17)</f>
        <v>1545.593066</v>
      </c>
      <c r="AM3" s="731">
        <f>('Radio (RV)'!M16)</f>
        <v>172.6</v>
      </c>
      <c r="AN3" s="1"/>
      <c r="AO3" s="1" t="s">
        <v>24</v>
      </c>
      <c r="AP3" s="1">
        <f>AQ3/AQ22*100</f>
        <v>28.91017117</v>
      </c>
      <c r="AQ3" s="1">
        <f t="shared" si="6"/>
        <v>4960.027</v>
      </c>
      <c r="AR3" s="1">
        <f>('ISPs (RV)'!K11)</f>
        <v>1211.4</v>
      </c>
      <c r="AS3" s="1">
        <f>('CableSatIPTV (RV)'!N6)</f>
        <v>2073.127</v>
      </c>
      <c r="AT3" s="1">
        <f>('Total TV Universe (RV)'!P17)</f>
        <v>1514</v>
      </c>
      <c r="AU3" s="1">
        <f>('Radio (RV)'!N16)</f>
        <v>161.5</v>
      </c>
    </row>
    <row r="4" ht="15.75" customHeight="1">
      <c r="A4" s="283" t="s">
        <v>7</v>
      </c>
      <c r="B4" s="1">
        <f>C4/C20*100</f>
        <v>14.08618253</v>
      </c>
      <c r="C4" s="1">
        <f t="shared" si="1"/>
        <v>3019.5</v>
      </c>
      <c r="D4" s="1">
        <v>695.0</v>
      </c>
      <c r="E4" s="1">
        <v>1600.2</v>
      </c>
      <c r="F4" s="1">
        <v>483.0</v>
      </c>
      <c r="G4" s="1">
        <v>241.3</v>
      </c>
      <c r="H4" s="283"/>
      <c r="I4" s="283" t="s">
        <v>7</v>
      </c>
      <c r="J4" s="1">
        <f>K4/K20*100</f>
        <v>14.82562059</v>
      </c>
      <c r="K4" s="1">
        <f t="shared" si="2"/>
        <v>3696.7</v>
      </c>
      <c r="L4" s="1">
        <v>926.0</v>
      </c>
      <c r="M4" s="1">
        <v>1830.6</v>
      </c>
      <c r="N4" s="360">
        <v>719.3</v>
      </c>
      <c r="O4" s="283">
        <v>220.8</v>
      </c>
      <c r="P4" s="283"/>
      <c r="Q4" s="283" t="s">
        <v>7</v>
      </c>
      <c r="R4" s="1">
        <f>S4/S20*100</f>
        <v>14.86839226</v>
      </c>
      <c r="S4" s="1">
        <f t="shared" si="3"/>
        <v>3805</v>
      </c>
      <c r="T4" s="1">
        <v>998.0</v>
      </c>
      <c r="U4" s="1">
        <v>1838.5</v>
      </c>
      <c r="V4" s="41">
        <v>743.4</v>
      </c>
      <c r="W4" s="1">
        <v>225.1</v>
      </c>
      <c r="X4" s="283"/>
      <c r="Y4" s="283" t="s">
        <v>7</v>
      </c>
      <c r="Z4" s="1">
        <f>AA4/AA20*100</f>
        <v>14.89422351</v>
      </c>
      <c r="AA4" s="1">
        <f t="shared" si="4"/>
        <v>3898.5</v>
      </c>
      <c r="AB4" s="1">
        <v>1159.0</v>
      </c>
      <c r="AC4" s="1">
        <v>1771.6</v>
      </c>
      <c r="AD4" s="41">
        <v>743.4</v>
      </c>
      <c r="AE4" s="1">
        <v>224.5</v>
      </c>
      <c r="AF4" s="283"/>
      <c r="AG4" s="283" t="s">
        <v>7</v>
      </c>
      <c r="AH4" s="731">
        <f t="shared" ref="AH4:AH5" si="7">AI4/AI22*100</f>
        <v>25.43381248</v>
      </c>
      <c r="AI4" s="731">
        <f t="shared" si="5"/>
        <v>4724.1</v>
      </c>
      <c r="AJ4" s="731">
        <f>('ISPs (RV)'!J4)</f>
        <v>1365</v>
      </c>
      <c r="AK4" s="731">
        <f>('CableSatIPTV (RV)'!M3)</f>
        <v>2385.7</v>
      </c>
      <c r="AL4" s="731">
        <f>('Total TV Universe (RV)'!O26)</f>
        <v>744.9</v>
      </c>
      <c r="AM4" s="731">
        <f>('Radio (RV)'!M13)</f>
        <v>228.5</v>
      </c>
      <c r="AN4" s="1"/>
      <c r="AO4" s="1" t="s">
        <v>7</v>
      </c>
      <c r="AP4" s="1">
        <f t="shared" ref="AP4:AP5" si="8">AQ4/AQ22*100</f>
        <v>19.81081427</v>
      </c>
      <c r="AQ4" s="1">
        <f t="shared" si="6"/>
        <v>3398.879</v>
      </c>
      <c r="AR4" s="1" t="str">
        <f>('ISPs (RV)'!K4)</f>
        <v/>
      </c>
      <c r="AS4" s="1">
        <f>('CableSatIPTV (RV)'!N3)</f>
        <v>2361.679</v>
      </c>
      <c r="AT4" s="1">
        <f>('Total TV Universe (RV)'!P26)</f>
        <v>803.8</v>
      </c>
      <c r="AU4" s="1">
        <f>('Radio (RV)'!N13)</f>
        <v>233.4</v>
      </c>
    </row>
    <row r="5" ht="15.75" customHeight="1">
      <c r="A5" s="283" t="s">
        <v>215</v>
      </c>
      <c r="B5" s="1">
        <f>C5/C20*100</f>
        <v>7.545286179</v>
      </c>
      <c r="C5" s="1">
        <f t="shared" si="1"/>
        <v>1617.4</v>
      </c>
      <c r="D5" s="1">
        <v>438.1</v>
      </c>
      <c r="E5" s="1">
        <v>836.4</v>
      </c>
      <c r="F5" s="1">
        <v>342.9</v>
      </c>
      <c r="G5" s="1"/>
      <c r="H5" s="283"/>
      <c r="I5" s="283" t="s">
        <v>215</v>
      </c>
      <c r="J5" s="1">
        <f>K5/K20*100</f>
        <v>8.45734539</v>
      </c>
      <c r="K5" s="1">
        <f t="shared" si="2"/>
        <v>2108.8</v>
      </c>
      <c r="L5" s="1">
        <v>689.2</v>
      </c>
      <c r="M5" s="1">
        <v>1040.9</v>
      </c>
      <c r="N5" s="283">
        <v>378.7</v>
      </c>
      <c r="O5" s="283"/>
      <c r="P5" s="283"/>
      <c r="Q5" s="283" t="s">
        <v>215</v>
      </c>
      <c r="R5" s="1">
        <f>S5/S20*100</f>
        <v>8.785441871</v>
      </c>
      <c r="S5" s="1">
        <f t="shared" si="3"/>
        <v>2248.3</v>
      </c>
      <c r="T5" s="1">
        <v>772.5</v>
      </c>
      <c r="U5" s="1">
        <v>1086.3</v>
      </c>
      <c r="V5" s="1">
        <v>389.5</v>
      </c>
      <c r="W5" s="1"/>
      <c r="X5" s="283"/>
      <c r="Y5" s="283" t="s">
        <v>215</v>
      </c>
      <c r="Z5" s="1">
        <f>AA5/AA20*100</f>
        <v>8.743216748</v>
      </c>
      <c r="AA5" s="1">
        <f t="shared" si="4"/>
        <v>2288.5</v>
      </c>
      <c r="AB5" s="1">
        <v>818.4</v>
      </c>
      <c r="AC5" s="1">
        <v>1090.0</v>
      </c>
      <c r="AD5" s="1">
        <v>380.1</v>
      </c>
      <c r="AE5" s="1"/>
      <c r="AF5" s="283"/>
      <c r="AG5" s="283" t="s">
        <v>215</v>
      </c>
      <c r="AH5" s="731">
        <f t="shared" si="7"/>
        <v>0.002290446848</v>
      </c>
      <c r="AI5" s="731">
        <f t="shared" si="5"/>
        <v>2341.7</v>
      </c>
      <c r="AJ5" s="731">
        <f>('ISPs (RV)'!J14)</f>
        <v>868.3</v>
      </c>
      <c r="AK5" s="731">
        <f>('CableSatIPTV (RV)'!M27)</f>
        <v>1080</v>
      </c>
      <c r="AL5" s="731">
        <f>('Total TV Universe (RV)'!O29)</f>
        <v>393.4</v>
      </c>
      <c r="AM5" s="283"/>
      <c r="AN5" s="1"/>
      <c r="AO5" s="1" t="s">
        <v>215</v>
      </c>
      <c r="AP5" s="1">
        <f t="shared" si="8"/>
        <v>0.002738831479</v>
      </c>
      <c r="AQ5" s="1">
        <f t="shared" si="6"/>
        <v>2466.1</v>
      </c>
      <c r="AR5" s="1">
        <f>('ISPs (RV)'!K14)</f>
        <v>920.7</v>
      </c>
      <c r="AS5" s="1">
        <f>('CableSatIPTV (RV)'!N27)</f>
        <v>1050</v>
      </c>
      <c r="AT5" s="1">
        <f>('Total TV Universe (RV)'!P29)</f>
        <v>495.4</v>
      </c>
      <c r="AU5" s="1"/>
    </row>
    <row r="6" ht="15.75" customHeight="1">
      <c r="A6" s="283" t="s">
        <v>821</v>
      </c>
      <c r="B6" s="1">
        <f>C6/C20*100</f>
        <v>8.200728684</v>
      </c>
      <c r="C6" s="1">
        <f t="shared" si="1"/>
        <v>1757.9</v>
      </c>
      <c r="D6" s="41"/>
      <c r="E6" s="1"/>
      <c r="F6" s="1">
        <v>1585.8</v>
      </c>
      <c r="G6" s="1">
        <v>172.1</v>
      </c>
      <c r="H6" s="283"/>
      <c r="I6" s="283" t="s">
        <v>376</v>
      </c>
      <c r="J6" s="1">
        <f>K6/K20*100</f>
        <v>7.360072202</v>
      </c>
      <c r="K6" s="1">
        <f t="shared" si="2"/>
        <v>1835.2</v>
      </c>
      <c r="L6" s="1"/>
      <c r="M6" s="1"/>
      <c r="N6" s="283">
        <v>1498.3</v>
      </c>
      <c r="O6" s="283">
        <v>336.9</v>
      </c>
      <c r="P6" s="283"/>
      <c r="Q6" s="283" t="s">
        <v>376</v>
      </c>
      <c r="R6" s="1">
        <f>S6/S20*100</f>
        <v>7.262652787</v>
      </c>
      <c r="S6" s="1">
        <f t="shared" si="3"/>
        <v>1858.6</v>
      </c>
      <c r="T6" s="1"/>
      <c r="U6" s="1"/>
      <c r="V6" s="1">
        <v>1532.8</v>
      </c>
      <c r="W6" s="1">
        <v>325.8</v>
      </c>
      <c r="X6" s="283"/>
      <c r="Y6" s="283" t="s">
        <v>376</v>
      </c>
      <c r="Z6" s="1">
        <f>AA6/AA20*100</f>
        <v>7.036980961</v>
      </c>
      <c r="AA6" s="1">
        <f t="shared" si="4"/>
        <v>1841.9</v>
      </c>
      <c r="AB6" s="1"/>
      <c r="AC6" s="1"/>
      <c r="AD6" s="1">
        <v>1537.1</v>
      </c>
      <c r="AE6" s="1">
        <v>304.8</v>
      </c>
      <c r="AF6" s="283"/>
      <c r="AG6" s="283" t="s">
        <v>376</v>
      </c>
      <c r="AH6" s="731">
        <f>AI6/AI22*100</f>
        <v>9.244596729</v>
      </c>
      <c r="AI6" s="731">
        <f t="shared" si="5"/>
        <v>1717.1</v>
      </c>
      <c r="AJ6" s="1"/>
      <c r="AK6" s="283"/>
      <c r="AL6" s="731">
        <f>('Total TV Universe (RV)'!O25)</f>
        <v>1428.4</v>
      </c>
      <c r="AM6" s="731">
        <f>('Radio (RV)'!M12)</f>
        <v>288.7</v>
      </c>
      <c r="AN6" s="1"/>
      <c r="AO6" s="1" t="s">
        <v>376</v>
      </c>
      <c r="AP6" s="1">
        <f>AQ6/AQ22*100</f>
        <v>10.30443818</v>
      </c>
      <c r="AQ6" s="1">
        <f t="shared" si="6"/>
        <v>1767.9</v>
      </c>
      <c r="AR6" s="1"/>
      <c r="AS6" s="1"/>
      <c r="AT6" s="1">
        <f>('Total TV Universe (RV)'!P25)</f>
        <v>1491.4</v>
      </c>
      <c r="AU6" s="1">
        <f>('Radio (RV)'!N12)</f>
        <v>276.5</v>
      </c>
    </row>
    <row r="7" ht="15.75" customHeight="1">
      <c r="A7" s="283" t="s">
        <v>607</v>
      </c>
      <c r="B7" s="1">
        <f>C7/C20*100</f>
        <v>4.808288899</v>
      </c>
      <c r="C7" s="1">
        <f t="shared" si="1"/>
        <v>1030.7</v>
      </c>
      <c r="D7" s="1"/>
      <c r="E7" s="1"/>
      <c r="F7" s="1">
        <v>1030.7</v>
      </c>
      <c r="G7" s="1"/>
      <c r="H7" s="283"/>
      <c r="I7" s="283" t="s">
        <v>35</v>
      </c>
      <c r="J7" s="1">
        <f>K7/K20*100</f>
        <v>4.21463594</v>
      </c>
      <c r="K7" s="1">
        <f t="shared" si="2"/>
        <v>1050.9</v>
      </c>
      <c r="L7" s="1">
        <v>307.8</v>
      </c>
      <c r="M7" s="1">
        <v>639.7</v>
      </c>
      <c r="N7" s="283">
        <v>19.3</v>
      </c>
      <c r="O7" s="283">
        <v>84.1</v>
      </c>
      <c r="P7" s="283"/>
      <c r="Q7" s="283" t="s">
        <v>35</v>
      </c>
      <c r="R7" s="1">
        <f>S7/S20*100</f>
        <v>4.355794179</v>
      </c>
      <c r="S7" s="1">
        <f t="shared" si="3"/>
        <v>1114.7</v>
      </c>
      <c r="T7" s="1">
        <v>345.2</v>
      </c>
      <c r="U7" s="1">
        <v>652.7</v>
      </c>
      <c r="V7" s="1">
        <v>21.4</v>
      </c>
      <c r="W7" s="1">
        <v>95.4</v>
      </c>
      <c r="X7" s="283"/>
      <c r="Y7" s="283" t="s">
        <v>35</v>
      </c>
      <c r="Z7" s="1">
        <f>AA7/AA20*100</f>
        <v>4.263297168</v>
      </c>
      <c r="AA7" s="1">
        <f t="shared" si="4"/>
        <v>1115.9</v>
      </c>
      <c r="AB7" s="1">
        <v>373.0</v>
      </c>
      <c r="AC7" s="1">
        <v>631.5</v>
      </c>
      <c r="AD7" s="1">
        <v>16.7</v>
      </c>
      <c r="AE7" s="1">
        <v>94.7</v>
      </c>
      <c r="AF7" s="283"/>
      <c r="AG7" s="283" t="s">
        <v>35</v>
      </c>
      <c r="AH7" s="731">
        <f>AI7/AI22*100</f>
        <v>5.97929598</v>
      </c>
      <c r="AI7" s="731">
        <f t="shared" si="5"/>
        <v>1110.6</v>
      </c>
      <c r="AJ7" s="731">
        <f>('ISPs (RV)'!J17)</f>
        <v>395.4</v>
      </c>
      <c r="AK7" s="731">
        <f>('CableSatIPTV (RV)'!M33)</f>
        <v>600.5</v>
      </c>
      <c r="AL7" s="731">
        <f>('Total TV Universe (RV)'!O42)</f>
        <v>17.6</v>
      </c>
      <c r="AM7" s="731">
        <f>('Radio (RV)'!M21)</f>
        <v>97.1</v>
      </c>
      <c r="AN7" s="1"/>
      <c r="AO7" s="1" t="s">
        <v>35</v>
      </c>
      <c r="AP7" s="1">
        <f>AQ7/AQ22*100</f>
        <v>6.5002534</v>
      </c>
      <c r="AQ7" s="1">
        <f t="shared" si="6"/>
        <v>1115.228</v>
      </c>
      <c r="AR7" s="1">
        <f>('ISPs (RV)'!K17)</f>
        <v>437.7</v>
      </c>
      <c r="AS7" s="1">
        <f>('CableSatIPTV (RV)'!N33)</f>
        <v>565.128</v>
      </c>
      <c r="AT7" s="1">
        <f>('Total TV Universe (RV)'!P42)</f>
        <v>17.7</v>
      </c>
      <c r="AU7" s="1">
        <f>('Radio (RV)'!N21)</f>
        <v>94.7</v>
      </c>
    </row>
    <row r="8" ht="15.75" customHeight="1">
      <c r="A8" s="283" t="s">
        <v>376</v>
      </c>
      <c r="B8" s="1">
        <f>C8/C20*100</f>
        <v>8.320154507</v>
      </c>
      <c r="C8" s="1">
        <f t="shared" si="1"/>
        <v>1783.5</v>
      </c>
      <c r="D8" s="1"/>
      <c r="E8" s="1"/>
      <c r="F8" s="1">
        <v>1386.9</v>
      </c>
      <c r="G8" s="1">
        <v>396.6</v>
      </c>
      <c r="H8" s="283"/>
      <c r="I8" s="283" t="s">
        <v>377</v>
      </c>
      <c r="J8" s="1">
        <f>K8/K20*100</f>
        <v>3.602232373</v>
      </c>
      <c r="K8" s="1">
        <f t="shared" si="2"/>
        <v>898.2</v>
      </c>
      <c r="L8" s="1"/>
      <c r="M8" s="1"/>
      <c r="N8" s="761">
        <v>557.9</v>
      </c>
      <c r="O8" s="761">
        <v>340.3</v>
      </c>
      <c r="P8" s="283"/>
      <c r="Q8" s="283" t="s">
        <v>10</v>
      </c>
      <c r="R8" s="1">
        <f>S8/S20*100</f>
        <v>4.52890056</v>
      </c>
      <c r="S8" s="1">
        <f t="shared" si="3"/>
        <v>1159</v>
      </c>
      <c r="T8" s="1">
        <v>722.4</v>
      </c>
      <c r="U8" s="1">
        <v>436.6</v>
      </c>
      <c r="V8" s="41"/>
      <c r="W8" s="1"/>
      <c r="X8" s="283"/>
      <c r="Y8" s="283" t="s">
        <v>10</v>
      </c>
      <c r="Z8" s="1">
        <f>AA8/AA20*100</f>
        <v>5.002182079</v>
      </c>
      <c r="AA8" s="1">
        <f t="shared" si="4"/>
        <v>1309.3</v>
      </c>
      <c r="AB8" s="1">
        <v>795.3</v>
      </c>
      <c r="AC8" s="1">
        <v>514.0</v>
      </c>
      <c r="AD8" s="41"/>
      <c r="AE8" s="1"/>
      <c r="AF8" s="283"/>
      <c r="AG8" s="283" t="s">
        <v>10</v>
      </c>
      <c r="AH8" s="731">
        <f>AI8/AI22*100</f>
        <v>8.495278851</v>
      </c>
      <c r="AI8" s="731">
        <f t="shared" si="5"/>
        <v>1577.921</v>
      </c>
      <c r="AJ8" s="731">
        <f>('ISPs (RV)'!J13)</f>
        <v>880.221</v>
      </c>
      <c r="AK8" s="731">
        <f>('CableSatIPTV (RV)'!M35)</f>
        <v>697.7</v>
      </c>
      <c r="AL8" s="283"/>
      <c r="AM8" s="283"/>
      <c r="AN8" s="1"/>
      <c r="AO8" s="1" t="s">
        <v>10</v>
      </c>
      <c r="AP8" s="1">
        <f>AQ8/AQ22*100</f>
        <v>10.03200793</v>
      </c>
      <c r="AQ8" s="1">
        <f t="shared" si="6"/>
        <v>1721.16</v>
      </c>
      <c r="AR8" s="1">
        <f>('ISPs (RV)'!K13)</f>
        <v>972.86</v>
      </c>
      <c r="AS8" s="1">
        <f>('CableSatIPTV (RV)'!N35)</f>
        <v>748.3</v>
      </c>
      <c r="AT8" s="1"/>
      <c r="AU8" s="1"/>
    </row>
    <row r="9" ht="15.75" customHeight="1">
      <c r="A9" s="283" t="s">
        <v>35</v>
      </c>
      <c r="B9" s="1">
        <f>C9/C20*100</f>
        <v>3.551052207</v>
      </c>
      <c r="C9" s="1">
        <f t="shared" si="1"/>
        <v>761.2</v>
      </c>
      <c r="D9" s="1">
        <v>215.9</v>
      </c>
      <c r="E9" s="1">
        <v>512.1</v>
      </c>
      <c r="F9" s="1"/>
      <c r="G9" s="1">
        <v>33.2</v>
      </c>
      <c r="H9" s="283"/>
      <c r="I9" s="283" t="s">
        <v>10</v>
      </c>
      <c r="J9" s="1">
        <f>K9/K20*100</f>
        <v>3.668405647</v>
      </c>
      <c r="K9" s="1">
        <f t="shared" si="2"/>
        <v>914.7</v>
      </c>
      <c r="L9" s="1">
        <v>644.0</v>
      </c>
      <c r="M9" s="1">
        <v>270.7</v>
      </c>
      <c r="N9" s="1"/>
      <c r="O9" s="283"/>
      <c r="P9" s="283"/>
      <c r="Q9" s="283" t="s">
        <v>377</v>
      </c>
      <c r="R9" s="1">
        <f>S9/S20*100</f>
        <v>3.484010128</v>
      </c>
      <c r="S9" s="1">
        <f t="shared" si="3"/>
        <v>891.6</v>
      </c>
      <c r="T9" s="113"/>
      <c r="U9" s="113"/>
      <c r="V9" s="113">
        <v>561.6</v>
      </c>
      <c r="W9" s="113">
        <v>330.0</v>
      </c>
      <c r="X9" s="283"/>
      <c r="Y9" s="283" t="s">
        <v>377</v>
      </c>
      <c r="Z9" s="1">
        <f>AA9/AA20*100</f>
        <v>0</v>
      </c>
      <c r="AA9" s="1">
        <f t="shared" si="4"/>
        <v>0</v>
      </c>
      <c r="AB9" s="1"/>
      <c r="AC9" s="1"/>
      <c r="AD9" s="1"/>
      <c r="AE9" s="1"/>
      <c r="AF9" s="283"/>
      <c r="AG9" s="283" t="s">
        <v>377</v>
      </c>
      <c r="AH9" s="731">
        <f>AI9/AI22*100</f>
        <v>0</v>
      </c>
      <c r="AI9" s="731">
        <f t="shared" si="5"/>
        <v>0</v>
      </c>
      <c r="AJ9" s="1"/>
      <c r="AK9" s="283"/>
      <c r="AL9" s="283"/>
      <c r="AM9" s="283"/>
      <c r="AN9" s="1"/>
      <c r="AO9" s="1" t="s">
        <v>377</v>
      </c>
      <c r="AP9" s="1">
        <f>AQ9/AQ22*100</f>
        <v>0</v>
      </c>
      <c r="AQ9" s="1">
        <f t="shared" si="6"/>
        <v>0</v>
      </c>
      <c r="AR9" s="1"/>
      <c r="AS9" s="1"/>
      <c r="AT9" s="1"/>
      <c r="AU9" s="1"/>
    </row>
    <row r="10" ht="15.75" customHeight="1">
      <c r="A10" s="283" t="s">
        <v>10</v>
      </c>
      <c r="B10" s="1">
        <f>C10/C20*100</f>
        <v>2.516339412</v>
      </c>
      <c r="C10" s="1">
        <f t="shared" si="1"/>
        <v>539.4</v>
      </c>
      <c r="D10" s="1">
        <v>505.6</v>
      </c>
      <c r="E10" s="1">
        <v>33.8</v>
      </c>
      <c r="F10" s="1"/>
      <c r="G10" s="1"/>
      <c r="H10" s="283"/>
      <c r="I10" s="283" t="s">
        <v>986</v>
      </c>
      <c r="J10" s="1">
        <f>K10/K20*100</f>
        <v>1.992818154</v>
      </c>
      <c r="K10" s="1">
        <f t="shared" si="2"/>
        <v>496.9</v>
      </c>
      <c r="L10" s="1">
        <v>170.5</v>
      </c>
      <c r="M10" s="1">
        <v>326.4</v>
      </c>
      <c r="N10" s="283"/>
      <c r="O10" s="283"/>
      <c r="P10" s="283"/>
      <c r="Q10" s="283" t="s">
        <v>986</v>
      </c>
      <c r="R10" s="1">
        <f>S10/S20*100</f>
        <v>2.04484354</v>
      </c>
      <c r="S10" s="1">
        <f t="shared" si="3"/>
        <v>523.3</v>
      </c>
      <c r="T10" s="1">
        <v>191.6</v>
      </c>
      <c r="U10" s="1">
        <v>331.7</v>
      </c>
      <c r="V10" s="1"/>
      <c r="W10" s="1"/>
      <c r="X10" s="283"/>
      <c r="Y10" s="283" t="s">
        <v>30</v>
      </c>
      <c r="Z10" s="1">
        <f>AA10/AA20*100</f>
        <v>2.043968084</v>
      </c>
      <c r="AA10" s="1">
        <f t="shared" si="4"/>
        <v>535</v>
      </c>
      <c r="AB10" s="1">
        <v>202.3</v>
      </c>
      <c r="AC10" s="1">
        <v>332.7</v>
      </c>
      <c r="AD10" s="1"/>
      <c r="AE10" s="1"/>
      <c r="AF10" s="283"/>
      <c r="AG10" s="283" t="s">
        <v>30</v>
      </c>
      <c r="AH10" s="731">
        <f>AI10/AI22*100</f>
        <v>2.874972135</v>
      </c>
      <c r="AI10" s="731">
        <f t="shared" si="5"/>
        <v>534</v>
      </c>
      <c r="AJ10" s="731">
        <f>('ISPs (RV)'!J18)</f>
        <v>207.6</v>
      </c>
      <c r="AK10" s="731">
        <f>('CableSatIPTV (RV)'!M36)</f>
        <v>326.4</v>
      </c>
      <c r="AL10" s="283"/>
      <c r="AM10" s="283"/>
      <c r="AN10" s="1"/>
      <c r="AO10" s="1" t="s">
        <v>30</v>
      </c>
      <c r="AP10" s="1">
        <f>AQ10/AQ22*100</f>
        <v>3.012662411</v>
      </c>
      <c r="AQ10" s="1">
        <f t="shared" si="6"/>
        <v>516.873</v>
      </c>
      <c r="AR10" s="1">
        <f>('ISPs (RV)'!K18)</f>
        <v>210.9</v>
      </c>
      <c r="AS10" s="1">
        <f>('CableSatIPTV (RV)'!N36)</f>
        <v>305.973</v>
      </c>
      <c r="AT10" s="1"/>
      <c r="AU10" s="1"/>
    </row>
    <row r="11" ht="15.75" customHeight="1">
      <c r="A11" s="283" t="s">
        <v>44</v>
      </c>
      <c r="B11" s="1">
        <f>C11/C20*100</f>
        <v>0.6293181065</v>
      </c>
      <c r="C11" s="1">
        <f t="shared" si="1"/>
        <v>134.9</v>
      </c>
      <c r="D11" s="1">
        <v>84.9</v>
      </c>
      <c r="E11" s="1">
        <v>50.0</v>
      </c>
      <c r="F11" s="1"/>
      <c r="G11" s="1"/>
      <c r="H11" s="283"/>
      <c r="I11" s="283" t="s">
        <v>21</v>
      </c>
      <c r="J11" s="1">
        <f>K11/K20*100</f>
        <v>0.7399375116</v>
      </c>
      <c r="K11" s="1">
        <f t="shared" si="2"/>
        <v>184.5</v>
      </c>
      <c r="L11" s="1">
        <v>124.7</v>
      </c>
      <c r="M11" s="1">
        <v>59.8</v>
      </c>
      <c r="N11" s="283"/>
      <c r="O11" s="283"/>
      <c r="P11" s="283"/>
      <c r="Q11" s="283" t="s">
        <v>21</v>
      </c>
      <c r="R11" s="1">
        <f>S11/S20*100</f>
        <v>0.8061364844</v>
      </c>
      <c r="S11" s="1">
        <f t="shared" si="3"/>
        <v>206.3</v>
      </c>
      <c r="T11" s="1">
        <v>136.0</v>
      </c>
      <c r="U11" s="1">
        <v>70.3</v>
      </c>
      <c r="V11" s="1"/>
      <c r="W11" s="1"/>
      <c r="X11" s="283"/>
      <c r="Y11" s="283" t="s">
        <v>21</v>
      </c>
      <c r="Z11" s="1">
        <f>AA11/AA20*100</f>
        <v>0.8026872793</v>
      </c>
      <c r="AA11" s="1">
        <f t="shared" si="4"/>
        <v>210.1</v>
      </c>
      <c r="AB11" s="1">
        <v>140.0</v>
      </c>
      <c r="AC11" s="1">
        <v>70.1</v>
      </c>
      <c r="AD11" s="1"/>
      <c r="AE11" s="1"/>
      <c r="AF11" s="283"/>
      <c r="AG11" s="283" t="s">
        <v>21</v>
      </c>
      <c r="AH11" s="731">
        <f>AI11/AI22*100</f>
        <v>1.191436655</v>
      </c>
      <c r="AI11" s="731">
        <f t="shared" si="5"/>
        <v>221.2985531</v>
      </c>
      <c r="AJ11" s="731">
        <f>('ISPs (RV)'!J19)</f>
        <v>141.352816</v>
      </c>
      <c r="AK11" s="731">
        <f>('CableSatIPTV (RV)'!M38)</f>
        <v>79.9457371</v>
      </c>
      <c r="AL11" s="283"/>
      <c r="AM11" s="283"/>
      <c r="AN11" s="1"/>
      <c r="AO11" s="1" t="s">
        <v>21</v>
      </c>
      <c r="AP11" s="1">
        <f>AQ11/AQ22*100</f>
        <v>1.484261091</v>
      </c>
      <c r="AQ11" s="1">
        <f t="shared" si="6"/>
        <v>254.65</v>
      </c>
      <c r="AR11" s="1">
        <f>('ISPs (RV)'!K19)</f>
        <v>166.29</v>
      </c>
      <c r="AS11" s="1">
        <f>('CableSatIPTV (RV)'!N38)</f>
        <v>88.36</v>
      </c>
      <c r="AT11" s="1"/>
      <c r="AU11" s="1"/>
    </row>
    <row r="12" ht="15.75" customHeight="1">
      <c r="A12" s="283" t="s">
        <v>21</v>
      </c>
      <c r="B12" s="1">
        <f>C12/C20*100</f>
        <v>0.5919975368</v>
      </c>
      <c r="C12" s="1">
        <f t="shared" si="1"/>
        <v>126.9</v>
      </c>
      <c r="D12" s="1">
        <v>89.8</v>
      </c>
      <c r="E12" s="1">
        <v>37.1</v>
      </c>
      <c r="F12" s="1"/>
      <c r="G12" s="1"/>
      <c r="H12" s="283"/>
      <c r="I12" s="283" t="s">
        <v>44</v>
      </c>
      <c r="J12" s="1">
        <f>K12/K20*100</f>
        <v>0.6942177954</v>
      </c>
      <c r="K12" s="1">
        <f t="shared" si="2"/>
        <v>173.1</v>
      </c>
      <c r="L12" s="1">
        <v>102.5</v>
      </c>
      <c r="M12" s="1">
        <v>70.6</v>
      </c>
      <c r="N12" s="283"/>
      <c r="O12" s="283"/>
      <c r="P12" s="283"/>
      <c r="Q12" s="283" t="s">
        <v>44</v>
      </c>
      <c r="R12" s="1">
        <f>S12/S20*100</f>
        <v>0.7369720842</v>
      </c>
      <c r="S12" s="1">
        <f t="shared" si="3"/>
        <v>188.6</v>
      </c>
      <c r="T12" s="1">
        <v>110.1</v>
      </c>
      <c r="U12" s="1">
        <v>78.5</v>
      </c>
      <c r="V12" s="1"/>
      <c r="W12" s="1"/>
      <c r="X12" s="283"/>
      <c r="Y12" s="283" t="s">
        <v>44</v>
      </c>
      <c r="Z12" s="1">
        <f>AA12/AA20*100</f>
        <v>0.762954068</v>
      </c>
      <c r="AA12" s="1">
        <f t="shared" si="4"/>
        <v>199.7</v>
      </c>
      <c r="AB12" s="1">
        <v>117.7</v>
      </c>
      <c r="AC12" s="1">
        <v>82.0</v>
      </c>
      <c r="AD12" s="1"/>
      <c r="AE12" s="1"/>
      <c r="AF12" s="283"/>
      <c r="AG12" s="283" t="s">
        <v>44</v>
      </c>
      <c r="AH12" s="731">
        <f>AI12/AI22*100</f>
        <v>1.150527238</v>
      </c>
      <c r="AI12" s="731">
        <f t="shared" si="5"/>
        <v>213.7</v>
      </c>
      <c r="AJ12" s="731">
        <f>('ISPs (RV)'!J21)</f>
        <v>128.5</v>
      </c>
      <c r="AK12" s="731">
        <f>('CableSatIPTV (RV)'!M39)</f>
        <v>85.2</v>
      </c>
      <c r="AL12" s="283"/>
      <c r="AM12" s="283"/>
      <c r="AN12" s="1"/>
      <c r="AO12" s="1" t="s">
        <v>44</v>
      </c>
      <c r="AP12" s="1">
        <f>AQ12/AQ22*100</f>
        <v>1.334173822</v>
      </c>
      <c r="AQ12" s="1">
        <f t="shared" si="6"/>
        <v>228.9</v>
      </c>
      <c r="AR12" s="1">
        <f>('ISPs (RV)'!K21)</f>
        <v>140.1</v>
      </c>
      <c r="AS12" s="1">
        <f>('CableSatIPTV (RV)'!N39)</f>
        <v>88.8</v>
      </c>
      <c r="AT12" s="1"/>
      <c r="AU12" s="1"/>
    </row>
    <row r="13" ht="15.75" customHeight="1">
      <c r="A13" s="283" t="s">
        <v>986</v>
      </c>
      <c r="B13" s="1">
        <f>C13/C20*100</f>
        <v>0.6820334112</v>
      </c>
      <c r="C13" s="1">
        <f t="shared" si="1"/>
        <v>146.2</v>
      </c>
      <c r="D13" s="1">
        <v>146.2</v>
      </c>
      <c r="E13" s="1"/>
      <c r="F13" s="1"/>
      <c r="G13" s="1"/>
      <c r="H13" s="283"/>
      <c r="I13" s="283" t="s">
        <v>720</v>
      </c>
      <c r="J13" s="1">
        <f>K13/K20*100</f>
        <v>0</v>
      </c>
      <c r="K13" s="1">
        <f t="shared" si="2"/>
        <v>0</v>
      </c>
      <c r="L13" s="1"/>
      <c r="M13" s="1"/>
      <c r="N13" s="283"/>
      <c r="O13" s="283"/>
      <c r="P13" s="283"/>
      <c r="Q13" s="283" t="s">
        <v>720</v>
      </c>
      <c r="R13" s="1">
        <f>S13/S20*100</f>
        <v>0</v>
      </c>
      <c r="S13" s="1">
        <f t="shared" si="3"/>
        <v>0</v>
      </c>
      <c r="T13" s="1"/>
      <c r="U13" s="1"/>
      <c r="V13" s="1"/>
      <c r="W13" s="1"/>
      <c r="X13" s="283"/>
      <c r="Y13" s="283" t="s">
        <v>720</v>
      </c>
      <c r="Z13" s="1">
        <f>AA13/AA20*100</f>
        <v>0</v>
      </c>
      <c r="AA13" s="1">
        <f t="shared" si="4"/>
        <v>0</v>
      </c>
      <c r="AB13" s="1"/>
      <c r="AC13" s="1"/>
      <c r="AD13" s="1"/>
      <c r="AE13" s="1"/>
      <c r="AF13" s="283"/>
      <c r="AG13" s="283" t="s">
        <v>720</v>
      </c>
      <c r="AH13" s="731">
        <f>AI13/AI22*100</f>
        <v>0</v>
      </c>
      <c r="AI13" s="731">
        <f t="shared" si="5"/>
        <v>0</v>
      </c>
      <c r="AJ13" s="1"/>
      <c r="AK13" s="283"/>
      <c r="AL13" s="283"/>
      <c r="AM13" s="283"/>
      <c r="AN13" s="1"/>
      <c r="AO13" s="1" t="s">
        <v>720</v>
      </c>
      <c r="AP13" s="1">
        <f>AQ13/AQ22*100</f>
        <v>0</v>
      </c>
      <c r="AQ13" s="1">
        <f t="shared" si="6"/>
        <v>0</v>
      </c>
      <c r="AR13" s="1"/>
      <c r="AS13" s="1"/>
      <c r="AT13" s="1"/>
      <c r="AU13" s="1"/>
    </row>
    <row r="14" ht="15.75" customHeight="1">
      <c r="A14" s="283" t="s">
        <v>720</v>
      </c>
      <c r="B14" s="1">
        <f>C14/C20*100</f>
        <v>0</v>
      </c>
      <c r="C14" s="1">
        <f t="shared" si="1"/>
        <v>0</v>
      </c>
      <c r="D14" s="1"/>
      <c r="E14" s="1"/>
      <c r="F14" s="1"/>
      <c r="G14" s="1"/>
      <c r="H14" s="283"/>
      <c r="I14" s="283" t="s">
        <v>726</v>
      </c>
      <c r="J14" s="1">
        <f>K14/K20*100</f>
        <v>0</v>
      </c>
      <c r="K14" s="1">
        <f t="shared" si="2"/>
        <v>0</v>
      </c>
      <c r="L14" s="1"/>
      <c r="M14" s="1"/>
      <c r="N14" s="283"/>
      <c r="O14" s="283"/>
      <c r="P14" s="283"/>
      <c r="Q14" s="283" t="s">
        <v>714</v>
      </c>
      <c r="R14" s="1">
        <f>S14/S20*100</f>
        <v>0</v>
      </c>
      <c r="S14" s="1">
        <f t="shared" si="3"/>
        <v>0</v>
      </c>
      <c r="T14" s="1"/>
      <c r="U14" s="1"/>
      <c r="V14" s="1"/>
      <c r="W14" s="1"/>
      <c r="X14" s="283"/>
      <c r="Y14" s="283" t="s">
        <v>714</v>
      </c>
      <c r="Z14" s="1">
        <f>AA14/AA20*100</f>
        <v>0</v>
      </c>
      <c r="AA14" s="1">
        <f t="shared" si="4"/>
        <v>0</v>
      </c>
      <c r="AB14" s="1"/>
      <c r="AC14" s="1"/>
      <c r="AD14" s="1"/>
      <c r="AE14" s="1"/>
      <c r="AF14" s="761"/>
      <c r="AG14" s="283" t="s">
        <v>714</v>
      </c>
      <c r="AH14" s="731">
        <f>AI14/AI22*100</f>
        <v>0</v>
      </c>
      <c r="AI14" s="731">
        <f t="shared" si="5"/>
        <v>0</v>
      </c>
      <c r="AJ14" s="761"/>
      <c r="AK14" s="761"/>
      <c r="AL14" s="761"/>
      <c r="AM14" s="761"/>
      <c r="AN14" s="761"/>
      <c r="AO14" s="761" t="s">
        <v>714</v>
      </c>
      <c r="AP14" s="761">
        <f>AQ14/AQ22*100</f>
        <v>0</v>
      </c>
      <c r="AQ14" s="761">
        <f t="shared" si="6"/>
        <v>0</v>
      </c>
      <c r="AR14" s="761"/>
      <c r="AS14" s="761"/>
      <c r="AT14" s="761"/>
      <c r="AU14" s="761"/>
    </row>
    <row r="15" ht="15.75" customHeight="1">
      <c r="A15" s="283" t="s">
        <v>987</v>
      </c>
      <c r="B15" s="1">
        <f>C15/C20*100</f>
        <v>0</v>
      </c>
      <c r="C15" s="1">
        <f t="shared" si="1"/>
        <v>0</v>
      </c>
      <c r="D15" s="1"/>
      <c r="E15" s="1"/>
      <c r="F15" s="1"/>
      <c r="G15" s="1"/>
      <c r="H15" s="283"/>
      <c r="I15" s="283" t="s">
        <v>714</v>
      </c>
      <c r="J15" s="1">
        <f>K15/K20*100</f>
        <v>0</v>
      </c>
      <c r="K15" s="1">
        <f t="shared" si="2"/>
        <v>0</v>
      </c>
      <c r="L15" s="1"/>
      <c r="M15" s="1"/>
      <c r="N15" s="283"/>
      <c r="O15" s="283"/>
      <c r="P15" s="283"/>
      <c r="Q15" s="283" t="s">
        <v>726</v>
      </c>
      <c r="R15" s="1">
        <f>S15/S20*100</f>
        <v>0</v>
      </c>
      <c r="S15" s="1">
        <f t="shared" si="3"/>
        <v>0</v>
      </c>
      <c r="T15" s="1"/>
      <c r="U15" s="1"/>
      <c r="V15" s="1"/>
      <c r="W15" s="1"/>
      <c r="X15" s="283"/>
      <c r="Y15" s="283" t="s">
        <v>726</v>
      </c>
      <c r="Z15" s="1">
        <f>AA15/AA20*100</f>
        <v>0</v>
      </c>
      <c r="AA15" s="1">
        <f t="shared" si="4"/>
        <v>0</v>
      </c>
      <c r="AB15" s="1"/>
      <c r="AC15" s="1"/>
      <c r="AD15" s="1"/>
      <c r="AE15" s="1"/>
      <c r="AF15" s="283"/>
      <c r="AG15" s="283" t="s">
        <v>726</v>
      </c>
      <c r="AH15" s="731">
        <f>AI15/AI22*100</f>
        <v>0</v>
      </c>
      <c r="AI15" s="731">
        <f t="shared" si="5"/>
        <v>0</v>
      </c>
      <c r="AJ15" s="1"/>
      <c r="AK15" s="283"/>
      <c r="AL15" s="283"/>
      <c r="AM15" s="41"/>
      <c r="AN15" s="1"/>
      <c r="AO15" s="1" t="s">
        <v>726</v>
      </c>
      <c r="AP15" s="1">
        <f>AQ15/AQ22*100</f>
        <v>0</v>
      </c>
      <c r="AQ15" s="1">
        <f t="shared" si="6"/>
        <v>0</v>
      </c>
      <c r="AR15" s="1"/>
      <c r="AS15" s="1"/>
      <c r="AT15" s="1"/>
      <c r="AU15" s="1"/>
    </row>
    <row r="16" ht="15.75" customHeight="1">
      <c r="A16" s="283" t="s">
        <v>726</v>
      </c>
      <c r="B16" s="1">
        <f>C16/C20*100</f>
        <v>0</v>
      </c>
      <c r="C16" s="1">
        <f t="shared" si="1"/>
        <v>0</v>
      </c>
      <c r="D16" s="1"/>
      <c r="E16" s="1"/>
      <c r="F16" s="1"/>
      <c r="G16" s="1"/>
      <c r="H16" s="283"/>
      <c r="I16" s="283" t="s">
        <v>365</v>
      </c>
      <c r="J16" s="1"/>
      <c r="K16" s="1">
        <f t="shared" si="2"/>
        <v>0</v>
      </c>
      <c r="L16" s="1"/>
      <c r="M16" s="1"/>
      <c r="N16" s="283"/>
      <c r="O16" s="283"/>
      <c r="P16" s="283"/>
      <c r="Q16" s="283" t="s">
        <v>365</v>
      </c>
      <c r="R16" s="1"/>
      <c r="S16" s="1">
        <f t="shared" si="3"/>
        <v>0</v>
      </c>
      <c r="T16" s="1"/>
      <c r="U16" s="1"/>
      <c r="V16" s="1"/>
      <c r="W16" s="1"/>
      <c r="X16" s="283"/>
      <c r="Y16" s="283" t="s">
        <v>365</v>
      </c>
      <c r="Z16" s="1">
        <f>AA16/AA20*100</f>
        <v>0</v>
      </c>
      <c r="AA16" s="1">
        <f t="shared" si="4"/>
        <v>0</v>
      </c>
      <c r="AB16" s="1"/>
      <c r="AC16" s="1"/>
      <c r="AD16" s="1"/>
      <c r="AE16" s="1"/>
      <c r="AF16" s="283"/>
      <c r="AG16" s="283" t="s">
        <v>365</v>
      </c>
      <c r="AH16" s="731">
        <f>AI16/AI22*100</f>
        <v>0</v>
      </c>
      <c r="AI16" s="731">
        <f t="shared" si="5"/>
        <v>0</v>
      </c>
      <c r="AJ16" s="1"/>
      <c r="AK16" s="283"/>
      <c r="AL16" s="283"/>
      <c r="AM16" s="283"/>
      <c r="AN16" s="1"/>
      <c r="AO16" s="1" t="s">
        <v>365</v>
      </c>
      <c r="AP16" s="1">
        <f>AQ16/AQ22*100</f>
        <v>0</v>
      </c>
      <c r="AQ16" s="1">
        <f t="shared" si="6"/>
        <v>0</v>
      </c>
      <c r="AR16" s="1"/>
      <c r="AS16" s="1"/>
      <c r="AT16" s="1"/>
      <c r="AU16" s="1"/>
    </row>
    <row r="17" ht="15.75" customHeight="1">
      <c r="A17" s="283"/>
      <c r="B17" s="1"/>
      <c r="C17" s="1"/>
      <c r="D17" s="1"/>
      <c r="E17" s="1"/>
      <c r="F17" s="1"/>
      <c r="G17" s="1"/>
      <c r="H17" s="283"/>
      <c r="I17" s="283"/>
      <c r="J17" s="1"/>
      <c r="K17" s="1"/>
      <c r="L17" s="1"/>
      <c r="M17" s="1"/>
      <c r="N17" s="283"/>
      <c r="O17" s="283"/>
      <c r="P17" s="283"/>
      <c r="Q17" s="283"/>
      <c r="R17" s="1"/>
      <c r="S17" s="1"/>
      <c r="T17" s="1"/>
      <c r="U17" s="1"/>
      <c r="V17" s="1"/>
      <c r="W17" s="1"/>
      <c r="X17" s="283"/>
      <c r="Y17" s="283"/>
      <c r="Z17" s="1"/>
      <c r="AA17" s="1"/>
      <c r="AB17" s="1"/>
      <c r="AC17" s="1"/>
      <c r="AD17" s="1"/>
      <c r="AE17" s="1"/>
      <c r="AF17" s="283"/>
      <c r="AG17" s="283"/>
      <c r="AH17" s="1"/>
      <c r="AI17" s="1"/>
      <c r="AJ17" s="1"/>
      <c r="AK17" s="283"/>
      <c r="AL17" s="283"/>
      <c r="AM17" s="283"/>
      <c r="AN17" s="1"/>
      <c r="AO17" s="1"/>
      <c r="AP17" s="1"/>
      <c r="AQ17" s="1"/>
      <c r="AR17" s="1"/>
      <c r="AS17" s="1"/>
      <c r="AT17" s="1"/>
      <c r="AU17" s="1"/>
    </row>
    <row r="18" ht="15.75" customHeight="1">
      <c r="A18" s="283"/>
      <c r="B18" s="1"/>
      <c r="C18" s="1"/>
      <c r="D18" s="1"/>
      <c r="E18" s="1"/>
      <c r="F18" s="1"/>
      <c r="G18" s="1"/>
      <c r="H18" s="283"/>
      <c r="I18" s="283"/>
      <c r="J18" s="1"/>
      <c r="K18" s="1"/>
      <c r="L18" s="1"/>
      <c r="M18" s="1"/>
      <c r="N18" s="283"/>
      <c r="O18" s="283"/>
      <c r="P18" s="283"/>
      <c r="Q18" s="283"/>
      <c r="R18" s="1"/>
      <c r="S18" s="1"/>
      <c r="T18" s="1"/>
      <c r="U18" s="1"/>
      <c r="V18" s="1"/>
      <c r="W18" s="1"/>
      <c r="X18" s="283"/>
      <c r="Y18" s="283"/>
      <c r="Z18" s="1"/>
      <c r="AA18" s="1"/>
      <c r="AB18" s="1"/>
      <c r="AC18" s="1"/>
      <c r="AD18" s="1"/>
      <c r="AE18" s="1"/>
      <c r="AF18" s="283"/>
      <c r="AG18" s="283"/>
      <c r="AH18" s="1"/>
      <c r="AI18" s="1"/>
      <c r="AJ18" s="1"/>
      <c r="AK18" s="283"/>
      <c r="AL18" s="283"/>
      <c r="AM18" s="283"/>
      <c r="AN18" s="1"/>
      <c r="AO18" s="1"/>
      <c r="AP18" s="1"/>
      <c r="AQ18" s="1"/>
      <c r="AR18" s="1"/>
      <c r="AS18" s="1"/>
      <c r="AT18" s="1"/>
      <c r="AU18" s="1"/>
    </row>
    <row r="19" ht="15.75" customHeight="1">
      <c r="A19" s="283"/>
      <c r="B19" s="1"/>
      <c r="C19" s="1"/>
      <c r="D19" s="1"/>
      <c r="E19" s="1"/>
      <c r="F19" s="1"/>
      <c r="G19" s="1"/>
      <c r="H19" s="283"/>
      <c r="I19" s="283"/>
      <c r="J19" s="1"/>
      <c r="K19" s="1"/>
      <c r="L19" s="1"/>
      <c r="M19" s="1"/>
      <c r="N19" s="283"/>
      <c r="O19" s="283"/>
      <c r="P19" s="283"/>
      <c r="Q19" s="283"/>
      <c r="R19" s="1"/>
      <c r="S19" s="1"/>
      <c r="T19" s="1"/>
      <c r="U19" s="1"/>
      <c r="V19" s="1"/>
      <c r="W19" s="1"/>
      <c r="X19" s="283"/>
      <c r="Y19" s="283"/>
      <c r="Z19" s="1"/>
      <c r="AA19" s="1"/>
      <c r="AB19" s="1"/>
      <c r="AC19" s="1"/>
      <c r="AD19" s="283"/>
      <c r="AE19" s="283"/>
      <c r="AF19" s="283"/>
      <c r="AG19" s="283"/>
      <c r="AH19" s="1"/>
      <c r="AI19" s="1"/>
      <c r="AJ19" s="1"/>
      <c r="AK19" s="283"/>
      <c r="AL19" s="283"/>
      <c r="AM19" s="283"/>
      <c r="AN19" s="1"/>
      <c r="AO19" s="1"/>
      <c r="AP19" s="1"/>
      <c r="AQ19" s="1"/>
      <c r="AR19" s="1"/>
      <c r="AS19" s="1"/>
      <c r="AT19" s="1"/>
      <c r="AU19" s="1"/>
    </row>
    <row r="20" ht="15.75" customHeight="1">
      <c r="A20" s="7" t="s">
        <v>988</v>
      </c>
      <c r="B20" s="5"/>
      <c r="C20" s="5">
        <f>SUM(D20:G20)</f>
        <v>21435.9</v>
      </c>
      <c r="D20" s="72">
        <v>6200.0</v>
      </c>
      <c r="E20" s="72">
        <v>6953.5</v>
      </c>
      <c r="F20" s="5">
        <v>6312.9</v>
      </c>
      <c r="G20" s="5">
        <v>1969.5</v>
      </c>
      <c r="H20" s="7"/>
      <c r="I20" s="283" t="s">
        <v>988</v>
      </c>
      <c r="J20" s="7"/>
      <c r="K20" s="5">
        <f>SUM(L20:O20)</f>
        <v>24934.538</v>
      </c>
      <c r="L20" s="5">
        <v>7200.0</v>
      </c>
      <c r="M20" s="122">
        <v>8459.1</v>
      </c>
      <c r="N20" s="5">
        <v>7249.826</v>
      </c>
      <c r="O20" s="5">
        <v>2025.612</v>
      </c>
      <c r="P20" s="5"/>
      <c r="Q20" s="7" t="s">
        <v>988</v>
      </c>
      <c r="R20" s="5"/>
      <c r="S20" s="5">
        <f>SUM(T20:W20)</f>
        <v>25591.2</v>
      </c>
      <c r="T20" s="5">
        <v>7625.0</v>
      </c>
      <c r="U20" s="122">
        <v>8560.8</v>
      </c>
      <c r="V20" s="5">
        <v>7387.5</v>
      </c>
      <c r="W20" s="5">
        <v>2017.9</v>
      </c>
      <c r="X20" s="5"/>
      <c r="Y20" s="7" t="s">
        <v>988</v>
      </c>
      <c r="Z20" s="7"/>
      <c r="AA20" s="5">
        <f>SUM(AB20:AE20)</f>
        <v>26174.577</v>
      </c>
      <c r="AB20" s="5">
        <v>8100.0</v>
      </c>
      <c r="AC20" s="122">
        <v>8793.9</v>
      </c>
      <c r="AD20" s="79">
        <v>7281.894</v>
      </c>
      <c r="AE20" s="7">
        <v>1998.7830000000001</v>
      </c>
      <c r="AF20" s="7"/>
      <c r="AG20" s="7" t="s">
        <v>988</v>
      </c>
      <c r="AH20" s="5"/>
      <c r="AI20" s="772">
        <f>SUM(AJ20:AM20)</f>
        <v>26852.9</v>
      </c>
      <c r="AJ20" s="772">
        <f>('ISPs (RV)'!J41)</f>
        <v>8400</v>
      </c>
      <c r="AK20" s="772">
        <f>('CableSatIPTV (RV)'!M47)</f>
        <v>8930</v>
      </c>
      <c r="AL20" s="772">
        <f>('Total TV Universe (RV)'!O50)</f>
        <v>7620.2</v>
      </c>
      <c r="AM20" s="772">
        <f>('Radio (RV)'!M30)</f>
        <v>1902.7</v>
      </c>
      <c r="AN20" s="5"/>
      <c r="AO20" s="5" t="s">
        <v>988</v>
      </c>
      <c r="AP20" s="5"/>
      <c r="AQ20" s="5">
        <f>SUM(AR20:AU20)</f>
        <v>27602.6</v>
      </c>
      <c r="AR20" s="5">
        <f>('ISPs (RV)'!K41)</f>
        <v>9249</v>
      </c>
      <c r="AS20" s="5">
        <f>('CableSatIPTV (RV)'!N47)</f>
        <v>8918.2</v>
      </c>
      <c r="AT20" s="5">
        <f>('Total TV Universe (RV)'!P50)</f>
        <v>7566</v>
      </c>
      <c r="AU20" s="5">
        <f>('Radio (RV)'!N30)</f>
        <v>1869.4</v>
      </c>
    </row>
    <row r="21" ht="15.75" customHeight="1">
      <c r="A21" s="7" t="s">
        <v>851</v>
      </c>
      <c r="B21" s="1">
        <f>SUM(B2:B5)</f>
        <v>50.28993418</v>
      </c>
      <c r="C21" s="1"/>
      <c r="D21" s="1"/>
      <c r="E21" s="1"/>
      <c r="F21" s="1"/>
      <c r="G21" s="1"/>
      <c r="H21" s="283"/>
      <c r="I21" s="283" t="s">
        <v>851</v>
      </c>
      <c r="J21" s="1">
        <f>SUM(J2:J5)</f>
        <v>65.78345266</v>
      </c>
      <c r="K21" s="1"/>
      <c r="L21" s="283"/>
      <c r="M21" s="283"/>
      <c r="N21" s="283"/>
      <c r="O21" s="283"/>
      <c r="P21" s="283"/>
      <c r="Q21" s="7" t="s">
        <v>851</v>
      </c>
      <c r="R21" s="1">
        <f>SUM(R2:R5)</f>
        <v>64.92036325</v>
      </c>
      <c r="S21" s="1"/>
      <c r="T21" s="1"/>
      <c r="U21" s="1"/>
      <c r="V21" s="1"/>
      <c r="W21" s="1"/>
      <c r="X21" s="283"/>
      <c r="Y21" s="7" t="s">
        <v>851</v>
      </c>
      <c r="Z21" s="1">
        <f>Z2+Z3+Z4+Z5</f>
        <v>67.25877557</v>
      </c>
      <c r="AA21" s="283"/>
      <c r="AB21" s="283"/>
      <c r="AC21" s="283"/>
      <c r="AD21" s="283"/>
      <c r="AE21" s="283"/>
      <c r="AF21" s="283"/>
      <c r="AG21" s="7" t="s">
        <v>851</v>
      </c>
      <c r="AH21" s="1"/>
      <c r="AI21" s="1"/>
      <c r="AJ21" s="1"/>
      <c r="AK21" s="283"/>
      <c r="AL21" s="283"/>
      <c r="AM21" s="283"/>
      <c r="AN21" s="1"/>
      <c r="AO21" s="1" t="s">
        <v>851</v>
      </c>
      <c r="AP21" s="1"/>
      <c r="AQ21" s="1"/>
      <c r="AR21" s="1"/>
      <c r="AS21" s="1"/>
      <c r="AT21" s="1"/>
      <c r="AU21" s="1"/>
    </row>
    <row r="22" ht="15.75" customHeight="1">
      <c r="A22" s="7" t="s">
        <v>34</v>
      </c>
      <c r="B22" s="1">
        <f>SUM(B2+B4+B3+B8)</f>
        <v>51.0648025</v>
      </c>
      <c r="C22" s="1"/>
      <c r="D22" s="1"/>
      <c r="E22" s="1"/>
      <c r="F22" s="1"/>
      <c r="G22" s="1"/>
      <c r="H22" s="283"/>
      <c r="I22" s="283" t="s">
        <v>34</v>
      </c>
      <c r="J22" s="1">
        <f>SUM(J2:J5)</f>
        <v>65.78345266</v>
      </c>
      <c r="K22" s="1"/>
      <c r="L22" s="283"/>
      <c r="M22" s="283"/>
      <c r="N22" s="283"/>
      <c r="O22" s="283"/>
      <c r="P22" s="283"/>
      <c r="Q22" s="7" t="s">
        <v>34</v>
      </c>
      <c r="R22" s="1">
        <f>SUM(R2+R3+R4+R5)</f>
        <v>64.92036325</v>
      </c>
      <c r="S22" s="1"/>
      <c r="T22" s="1"/>
      <c r="U22" s="1"/>
      <c r="V22" s="1"/>
      <c r="W22" s="1"/>
      <c r="X22" s="283"/>
      <c r="Y22" s="7" t="s">
        <v>34</v>
      </c>
      <c r="Z22" s="1">
        <f>Z2+Z3+Z4+Z5</f>
        <v>67.25877557</v>
      </c>
      <c r="AA22" s="283"/>
      <c r="AB22" s="283"/>
      <c r="AC22" s="283"/>
      <c r="AD22" s="283"/>
      <c r="AE22" s="283"/>
      <c r="AF22" s="283"/>
      <c r="AG22" s="7" t="s">
        <v>34</v>
      </c>
      <c r="AH22" s="1"/>
      <c r="AI22" s="731">
        <f>AI2+AI3+AI4+AI5</f>
        <v>18574.09307</v>
      </c>
      <c r="AJ22" s="1"/>
      <c r="AK22" s="283"/>
      <c r="AL22" s="283"/>
      <c r="AM22" s="283"/>
      <c r="AN22" s="1"/>
      <c r="AO22" s="1" t="s">
        <v>34</v>
      </c>
      <c r="AP22" s="1"/>
      <c r="AQ22" s="1">
        <f>AQ2+AQ3+AQ4+AQ5</f>
        <v>17156.685</v>
      </c>
      <c r="AR22" s="1"/>
      <c r="AS22" s="1"/>
      <c r="AT22" s="1"/>
      <c r="AU22" s="1"/>
    </row>
    <row r="23" ht="15.75" customHeight="1">
      <c r="A23" s="7" t="s">
        <v>38</v>
      </c>
      <c r="B23" s="1">
        <f>SUMSQ(B2,B4,B5,B3,B6,B7,B8,B9,B14,B15,B10,B11,B12,B16,B13)</f>
        <v>852.1040059</v>
      </c>
      <c r="C23" s="1"/>
      <c r="D23" s="1"/>
      <c r="E23" s="1"/>
      <c r="F23" s="1"/>
      <c r="G23" s="1"/>
      <c r="H23" s="283"/>
      <c r="I23" s="283" t="s">
        <v>38</v>
      </c>
      <c r="J23" s="1">
        <f>SUMSQ(J2,J3,J4,J5,J6,J15,J7,J8,J9,J10,J13,J14,J11,J12)</f>
        <v>1298.740172</v>
      </c>
      <c r="K23" s="1"/>
      <c r="L23" s="283"/>
      <c r="M23" s="283"/>
      <c r="N23" s="283"/>
      <c r="O23" s="283"/>
      <c r="P23" s="283"/>
      <c r="Q23" s="7" t="s">
        <v>38</v>
      </c>
      <c r="R23" s="1">
        <f>SUMSQ(R2,R3,R4,R5,R6,R14,R7,R10,R8,R13,R15,R11,R12,R9)</f>
        <v>1263.797108</v>
      </c>
      <c r="S23" s="1"/>
      <c r="T23" s="1"/>
      <c r="U23" s="1"/>
      <c r="V23" s="1"/>
      <c r="W23" s="1"/>
      <c r="X23" s="283"/>
      <c r="Y23" s="7" t="s">
        <v>38</v>
      </c>
      <c r="Z23" s="1">
        <f>SUMSQ(Z2,Z3,Z4,Z5,Z6,Z14,Z7,Z10,Z8,Z13,Z15,Z11,Z12,Z9)</f>
        <v>1365.854888</v>
      </c>
      <c r="AA23" s="283"/>
      <c r="AB23" s="283"/>
      <c r="AC23" s="283"/>
      <c r="AD23" s="283"/>
      <c r="AE23" s="283"/>
      <c r="AF23" s="7"/>
      <c r="AG23" s="7" t="s">
        <v>38</v>
      </c>
      <c r="AH23" s="1"/>
      <c r="AI23" s="731">
        <f>SUMSQ(AI2,AI3,AI4,AI5,AI6,AI14,AI7,AI10,AI8,AI13,AI15,AI11,AI12,AI9)</f>
        <v>102237692.2</v>
      </c>
      <c r="AJ23" s="5"/>
      <c r="AK23" s="5"/>
      <c r="AL23" s="5"/>
      <c r="AM23" s="7"/>
      <c r="AN23" s="773"/>
      <c r="AO23" s="773" t="s">
        <v>38</v>
      </c>
      <c r="AP23" s="773"/>
      <c r="AQ23" s="773">
        <f>SUMSQ(AQ2,AQ3,AQ4,AQ5,AQ6,AQ14,AQ7,AQ10,AQ8,AQ13,AQ15,AQ11,AQ12,AQ9)</f>
        <v>90042049.64</v>
      </c>
      <c r="AR23" s="773"/>
      <c r="AS23" s="773"/>
      <c r="AT23" s="773"/>
      <c r="AU23" s="773"/>
    </row>
    <row r="24" ht="18.0" customHeight="1">
      <c r="A24" s="149"/>
      <c r="B24" s="1"/>
      <c r="C24" s="1"/>
      <c r="D24" s="1"/>
      <c r="E24" s="1"/>
      <c r="F24" s="1"/>
      <c r="G24" s="1"/>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726"/>
      <c r="AH24" s="283"/>
      <c r="AI24" s="283"/>
      <c r="AJ24" s="283"/>
      <c r="AK24" s="283"/>
      <c r="AL24" s="283"/>
      <c r="AM24" s="283"/>
      <c r="AN24" s="283"/>
      <c r="AO24" s="283"/>
      <c r="AP24" s="283"/>
      <c r="AQ24" s="283"/>
      <c r="AR24" s="283"/>
      <c r="AS24" s="283"/>
      <c r="AT24" s="283"/>
      <c r="AU24" s="283"/>
    </row>
    <row r="25" ht="15.75" customHeight="1">
      <c r="A25" s="6" t="s">
        <v>739</v>
      </c>
      <c r="B25" s="283"/>
      <c r="C25" s="149"/>
      <c r="D25" s="149"/>
      <c r="E25" s="149"/>
      <c r="F25" s="149"/>
      <c r="G25" s="149"/>
      <c r="H25" s="283"/>
      <c r="I25" s="283"/>
      <c r="J25" s="283"/>
      <c r="K25" s="283"/>
      <c r="L25" s="283"/>
      <c r="M25" s="283"/>
      <c r="N25" s="283"/>
      <c r="O25" s="283"/>
      <c r="P25" s="283"/>
      <c r="Q25" s="726"/>
      <c r="R25" s="726"/>
      <c r="S25" s="726"/>
      <c r="T25" s="726"/>
      <c r="U25" s="726"/>
      <c r="V25" s="726"/>
      <c r="W25" s="726"/>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row>
    <row r="26" ht="15.75" customHeight="1">
      <c r="A26" s="283"/>
      <c r="B26" s="283"/>
      <c r="C26" s="149"/>
      <c r="D26" s="149"/>
      <c r="E26" s="149"/>
      <c r="F26" s="149"/>
      <c r="G26" s="149"/>
      <c r="H26" s="283"/>
      <c r="I26" s="726"/>
      <c r="J26" s="726"/>
      <c r="K26" s="726"/>
      <c r="L26" s="726"/>
      <c r="M26" s="726"/>
      <c r="N26" s="726"/>
      <c r="O26" s="726"/>
      <c r="P26" s="283"/>
      <c r="Q26" s="283"/>
      <c r="R26" s="1"/>
      <c r="S26" s="1"/>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row>
    <row r="27" ht="15.75" customHeight="1">
      <c r="A27" s="283"/>
      <c r="B27" s="283"/>
      <c r="C27" s="283"/>
      <c r="D27" s="283"/>
      <c r="E27" s="283"/>
      <c r="F27" s="283"/>
      <c r="G27" s="283"/>
      <c r="H27" s="283"/>
      <c r="I27" s="283"/>
      <c r="J27" s="1"/>
      <c r="K27" s="1"/>
      <c r="L27" s="283"/>
      <c r="M27" s="283"/>
      <c r="N27" s="283"/>
      <c r="O27" s="283"/>
      <c r="P27" s="283"/>
      <c r="Q27" s="283"/>
      <c r="R27" s="1"/>
      <c r="S27" s="1"/>
      <c r="T27" s="283"/>
      <c r="U27" s="283"/>
      <c r="V27" s="283"/>
      <c r="W27" s="283"/>
      <c r="X27" s="283"/>
      <c r="Y27" s="283"/>
      <c r="Z27" s="283"/>
      <c r="AA27" s="283"/>
      <c r="AB27" s="283"/>
      <c r="AC27" s="283"/>
      <c r="AD27" s="283"/>
      <c r="AE27" s="283"/>
      <c r="AF27" s="283"/>
      <c r="AG27" s="1"/>
      <c r="AH27" s="283"/>
      <c r="AI27" s="283"/>
      <c r="AJ27" s="283"/>
      <c r="AK27" s="283"/>
      <c r="AL27" s="283"/>
      <c r="AM27" s="283"/>
      <c r="AN27" s="283"/>
      <c r="AO27" s="283"/>
      <c r="AP27" s="283"/>
      <c r="AQ27" s="283"/>
      <c r="AR27" s="283"/>
      <c r="AS27" s="283"/>
      <c r="AT27" s="283"/>
      <c r="AU27" s="283"/>
    </row>
    <row r="28" ht="15.75" customHeight="1">
      <c r="A28" s="283"/>
      <c r="B28" s="283"/>
      <c r="C28" s="283"/>
      <c r="D28" s="283"/>
      <c r="E28" s="283"/>
      <c r="F28" s="283"/>
      <c r="G28" s="283"/>
      <c r="H28" s="283"/>
      <c r="I28" s="283"/>
      <c r="J28" s="1"/>
      <c r="K28" s="1"/>
      <c r="L28" s="283"/>
      <c r="M28" s="283"/>
      <c r="N28" s="283"/>
      <c r="O28" s="283"/>
      <c r="P28" s="283"/>
      <c r="Q28" s="283"/>
      <c r="R28" s="1"/>
      <c r="S28" s="1"/>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row>
    <row r="29" ht="15.75" customHeight="1">
      <c r="A29" s="283"/>
      <c r="B29" s="283"/>
      <c r="C29" s="283"/>
      <c r="D29" s="283"/>
      <c r="E29" s="283"/>
      <c r="F29" s="283"/>
      <c r="G29" s="283"/>
      <c r="H29" s="283"/>
      <c r="I29" s="283"/>
      <c r="J29" s="1"/>
      <c r="K29" s="1"/>
      <c r="L29" s="283"/>
      <c r="M29" s="283"/>
      <c r="N29" s="283"/>
      <c r="O29" s="283"/>
      <c r="P29" s="283"/>
      <c r="Q29" s="283"/>
      <c r="R29" s="1"/>
      <c r="S29" s="1"/>
      <c r="T29" s="283"/>
      <c r="U29" s="283"/>
      <c r="V29" s="283"/>
      <c r="W29" s="283"/>
      <c r="X29" s="283"/>
      <c r="Y29" s="283"/>
      <c r="Z29" s="283"/>
      <c r="AA29" s="283"/>
      <c r="AB29" s="283"/>
      <c r="AC29" s="283"/>
      <c r="AD29" s="283"/>
      <c r="AE29" s="283"/>
      <c r="AF29" s="283"/>
      <c r="AG29" s="1"/>
      <c r="AH29" s="283"/>
      <c r="AI29" s="283"/>
      <c r="AJ29" s="283"/>
      <c r="AK29" s="283"/>
      <c r="AL29" s="283"/>
      <c r="AM29" s="283"/>
      <c r="AN29" s="283"/>
      <c r="AO29" s="283"/>
      <c r="AP29" s="283"/>
      <c r="AQ29" s="283"/>
      <c r="AR29" s="283"/>
      <c r="AS29" s="283"/>
      <c r="AT29" s="283"/>
      <c r="AU29" s="283"/>
    </row>
    <row r="30" ht="15.75" customHeight="1">
      <c r="A30" s="283"/>
      <c r="B30" s="283"/>
      <c r="C30" s="283"/>
      <c r="D30" s="283"/>
      <c r="E30" s="283"/>
      <c r="F30" s="283"/>
      <c r="G30" s="283"/>
      <c r="H30" s="283"/>
      <c r="I30" s="283"/>
      <c r="J30" s="1"/>
      <c r="K30" s="1"/>
      <c r="L30" s="283"/>
      <c r="M30" s="283"/>
      <c r="N30" s="283"/>
      <c r="O30" s="283"/>
      <c r="P30" s="283"/>
      <c r="Q30" s="283"/>
      <c r="R30" s="1"/>
      <c r="S30" s="1"/>
      <c r="T30" s="283"/>
      <c r="U30" s="283"/>
      <c r="V30" s="283"/>
      <c r="W30" s="283"/>
      <c r="X30" s="283"/>
      <c r="Y30" s="283"/>
      <c r="Z30" s="283"/>
      <c r="AA30" s="283"/>
      <c r="AB30" s="283"/>
      <c r="AC30" s="283"/>
      <c r="AD30" s="283"/>
      <c r="AE30" s="283"/>
      <c r="AF30" s="283"/>
      <c r="AG30" s="1"/>
      <c r="AH30" s="283"/>
      <c r="AI30" s="283"/>
      <c r="AJ30" s="283"/>
      <c r="AK30" s="283"/>
      <c r="AL30" s="283"/>
      <c r="AM30" s="283"/>
      <c r="AN30" s="283"/>
      <c r="AO30" s="283"/>
      <c r="AP30" s="283"/>
      <c r="AQ30" s="283"/>
      <c r="AR30" s="283"/>
      <c r="AS30" s="283"/>
      <c r="AT30" s="283"/>
      <c r="AU30" s="283"/>
    </row>
    <row r="31" ht="15.75" customHeight="1">
      <c r="A31" s="283"/>
      <c r="B31" s="283"/>
      <c r="C31" s="283"/>
      <c r="D31" s="283"/>
      <c r="E31" s="283"/>
      <c r="F31" s="283"/>
      <c r="G31" s="283"/>
      <c r="H31" s="283"/>
      <c r="I31" s="283"/>
      <c r="J31" s="1"/>
      <c r="K31" s="1"/>
      <c r="L31" s="283"/>
      <c r="M31" s="283"/>
      <c r="N31" s="283"/>
      <c r="O31" s="283"/>
      <c r="P31" s="283"/>
      <c r="Q31" s="283"/>
      <c r="R31" s="1"/>
      <c r="S31" s="1"/>
      <c r="T31" s="1"/>
      <c r="U31" s="1"/>
      <c r="V31" s="283"/>
      <c r="W31" s="283"/>
      <c r="X31" s="283"/>
      <c r="Y31" s="283"/>
      <c r="Z31" s="283"/>
      <c r="AA31" s="283"/>
      <c r="AB31" s="283"/>
      <c r="AC31" s="283"/>
      <c r="AD31" s="283"/>
      <c r="AE31" s="283"/>
      <c r="AF31" s="283"/>
      <c r="AG31" s="1"/>
      <c r="AH31" s="283"/>
      <c r="AI31" s="283"/>
      <c r="AJ31" s="283"/>
      <c r="AK31" s="283"/>
      <c r="AL31" s="283"/>
      <c r="AM31" s="283"/>
      <c r="AN31" s="283"/>
      <c r="AO31" s="283"/>
      <c r="AP31" s="283"/>
      <c r="AQ31" s="283"/>
      <c r="AR31" s="283"/>
      <c r="AS31" s="283"/>
      <c r="AT31" s="283"/>
      <c r="AU31" s="283"/>
    </row>
    <row r="32" ht="15.75" customHeight="1">
      <c r="A32" s="283"/>
      <c r="B32" s="283"/>
      <c r="C32" s="283"/>
      <c r="D32" s="283"/>
      <c r="E32" s="283"/>
      <c r="F32" s="283"/>
      <c r="G32" s="283"/>
      <c r="H32" s="283"/>
      <c r="I32" s="283"/>
      <c r="J32" s="1"/>
      <c r="K32" s="1"/>
      <c r="L32" s="1"/>
      <c r="M32" s="1"/>
      <c r="N32" s="283"/>
      <c r="O32" s="283"/>
      <c r="P32" s="283"/>
      <c r="Q32" s="283"/>
      <c r="R32" s="1"/>
      <c r="S32" s="1"/>
      <c r="T32" s="283"/>
      <c r="U32" s="283"/>
      <c r="V32" s="283"/>
      <c r="W32" s="283"/>
      <c r="X32" s="283"/>
      <c r="Y32" s="283"/>
      <c r="Z32" s="283"/>
      <c r="AA32" s="283"/>
      <c r="AB32" s="283"/>
      <c r="AC32" s="283"/>
      <c r="AD32" s="283"/>
      <c r="AE32" s="283"/>
      <c r="AF32" s="283"/>
      <c r="AG32" s="1"/>
      <c r="AH32" s="283"/>
      <c r="AI32" s="283"/>
      <c r="AJ32" s="283"/>
      <c r="AK32" s="283"/>
      <c r="AL32" s="283"/>
      <c r="AM32" s="283"/>
      <c r="AN32" s="283"/>
      <c r="AO32" s="283"/>
      <c r="AP32" s="283"/>
      <c r="AQ32" s="283"/>
      <c r="AR32" s="283"/>
      <c r="AS32" s="283"/>
      <c r="AT32" s="283"/>
      <c r="AU32" s="283"/>
    </row>
    <row r="33" ht="15.75" customHeight="1">
      <c r="A33" s="283"/>
      <c r="B33" s="283"/>
      <c r="C33" s="283"/>
      <c r="D33" s="283"/>
      <c r="E33" s="283"/>
      <c r="F33" s="283"/>
      <c r="G33" s="283"/>
      <c r="H33" s="283"/>
      <c r="I33" s="283"/>
      <c r="J33" s="1"/>
      <c r="K33" s="1"/>
      <c r="L33" s="283"/>
      <c r="M33" s="283"/>
      <c r="N33" s="283"/>
      <c r="O33" s="283"/>
      <c r="P33" s="283"/>
      <c r="Q33" s="283"/>
      <c r="R33" s="1"/>
      <c r="S33" s="1"/>
      <c r="T33" s="1"/>
      <c r="U33" s="1"/>
      <c r="V33" s="283"/>
      <c r="W33" s="283"/>
      <c r="X33" s="283"/>
      <c r="Y33" s="283"/>
      <c r="Z33" s="283"/>
      <c r="AA33" s="283"/>
      <c r="AB33" s="283"/>
      <c r="AC33" s="283"/>
      <c r="AD33" s="283"/>
      <c r="AE33" s="283"/>
      <c r="AF33" s="283"/>
      <c r="AG33" s="1"/>
      <c r="AH33" s="283"/>
      <c r="AI33" s="283"/>
      <c r="AJ33" s="283"/>
      <c r="AK33" s="283"/>
      <c r="AL33" s="283"/>
      <c r="AM33" s="283"/>
      <c r="AN33" s="283"/>
      <c r="AO33" s="283"/>
      <c r="AP33" s="283"/>
      <c r="AQ33" s="283"/>
      <c r="AR33" s="283"/>
      <c r="AS33" s="283"/>
      <c r="AT33" s="283"/>
      <c r="AU33" s="283"/>
    </row>
    <row r="34" ht="15.75" customHeight="1">
      <c r="A34" s="283"/>
      <c r="B34" s="283"/>
      <c r="C34" s="283"/>
      <c r="D34" s="283"/>
      <c r="E34" s="283"/>
      <c r="F34" s="283"/>
      <c r="G34" s="283"/>
      <c r="H34" s="283"/>
      <c r="I34" s="283"/>
      <c r="J34" s="1"/>
      <c r="K34" s="1"/>
      <c r="L34" s="1"/>
      <c r="M34" s="1"/>
      <c r="N34" s="283"/>
      <c r="O34" s="283"/>
      <c r="P34" s="283"/>
      <c r="Q34" s="283"/>
      <c r="R34" s="1"/>
      <c r="S34" s="1"/>
      <c r="T34" s="283"/>
      <c r="U34" s="283"/>
      <c r="V34" s="283"/>
      <c r="W34" s="283"/>
      <c r="X34" s="283"/>
      <c r="Y34" s="283"/>
      <c r="Z34" s="283"/>
      <c r="AA34" s="283"/>
      <c r="AB34" s="283"/>
      <c r="AC34" s="283"/>
      <c r="AD34" s="283"/>
      <c r="AE34" s="283"/>
      <c r="AF34" s="283"/>
      <c r="AG34" s="1"/>
      <c r="AH34" s="283"/>
      <c r="AI34" s="283"/>
      <c r="AJ34" s="283"/>
      <c r="AK34" s="283"/>
      <c r="AL34" s="283"/>
      <c r="AM34" s="283"/>
      <c r="AN34" s="283"/>
      <c r="AO34" s="283"/>
      <c r="AP34" s="283"/>
      <c r="AQ34" s="283"/>
      <c r="AR34" s="283"/>
      <c r="AS34" s="283"/>
      <c r="AT34" s="283"/>
      <c r="AU34" s="283"/>
    </row>
    <row r="35" ht="15.75" customHeight="1">
      <c r="A35" s="283"/>
      <c r="B35" s="283"/>
      <c r="C35" s="283"/>
      <c r="D35" s="283"/>
      <c r="E35" s="283"/>
      <c r="F35" s="283"/>
      <c r="G35" s="283"/>
      <c r="H35" s="283"/>
      <c r="I35" s="283"/>
      <c r="J35" s="1"/>
      <c r="K35" s="1"/>
      <c r="L35" s="283"/>
      <c r="M35" s="283"/>
      <c r="N35" s="283"/>
      <c r="O35" s="283"/>
      <c r="P35" s="283"/>
      <c r="Q35" s="283"/>
      <c r="R35" s="1"/>
      <c r="S35" s="1"/>
      <c r="T35" s="1"/>
      <c r="U35" s="1"/>
      <c r="V35" s="283"/>
      <c r="W35" s="283"/>
      <c r="X35" s="283"/>
      <c r="Y35" s="283"/>
      <c r="Z35" s="283"/>
      <c r="AA35" s="283"/>
      <c r="AB35" s="283"/>
      <c r="AC35" s="283"/>
      <c r="AD35" s="283"/>
      <c r="AE35" s="283"/>
      <c r="AF35" s="283"/>
      <c r="AG35" s="1"/>
      <c r="AH35" s="283"/>
      <c r="AI35" s="283"/>
      <c r="AJ35" s="283"/>
      <c r="AK35" s="283"/>
      <c r="AL35" s="283"/>
      <c r="AM35" s="283"/>
      <c r="AN35" s="283"/>
      <c r="AO35" s="283"/>
      <c r="AP35" s="283"/>
      <c r="AQ35" s="283"/>
      <c r="AR35" s="283"/>
      <c r="AS35" s="283"/>
      <c r="AT35" s="283"/>
      <c r="AU35" s="283"/>
    </row>
    <row r="36" ht="15.75" customHeight="1">
      <c r="A36" s="283"/>
      <c r="B36" s="283"/>
      <c r="C36" s="283"/>
      <c r="D36" s="283"/>
      <c r="E36" s="283"/>
      <c r="F36" s="283"/>
      <c r="G36" s="283"/>
      <c r="H36" s="283"/>
      <c r="I36" s="283"/>
      <c r="J36" s="1"/>
      <c r="K36" s="1"/>
      <c r="L36" s="1"/>
      <c r="M36" s="1"/>
      <c r="N36" s="283"/>
      <c r="O36" s="283"/>
      <c r="P36" s="283"/>
      <c r="Q36" s="283"/>
      <c r="R36" s="1"/>
      <c r="S36" s="1"/>
      <c r="T36" s="283"/>
      <c r="U36" s="283"/>
      <c r="V36" s="283"/>
      <c r="W36" s="283"/>
      <c r="X36" s="283"/>
      <c r="Y36" s="283"/>
      <c r="Z36" s="283"/>
      <c r="AA36" s="283"/>
      <c r="AB36" s="283"/>
      <c r="AC36" s="283"/>
      <c r="AD36" s="283"/>
      <c r="AE36" s="283"/>
      <c r="AF36" s="283"/>
      <c r="AG36" s="1"/>
      <c r="AH36" s="283"/>
      <c r="AI36" s="283"/>
      <c r="AJ36" s="283"/>
      <c r="AK36" s="283"/>
      <c r="AL36" s="283"/>
      <c r="AM36" s="283"/>
      <c r="AN36" s="283"/>
      <c r="AO36" s="283"/>
      <c r="AP36" s="283"/>
      <c r="AQ36" s="283"/>
      <c r="AR36" s="283"/>
      <c r="AS36" s="283"/>
      <c r="AT36" s="283"/>
      <c r="AU36" s="283"/>
    </row>
    <row r="37" ht="15.75" customHeight="1">
      <c r="A37" s="283"/>
      <c r="B37" s="283"/>
      <c r="C37" s="283"/>
      <c r="D37" s="283"/>
      <c r="E37" s="283"/>
      <c r="F37" s="283"/>
      <c r="G37" s="283"/>
      <c r="H37" s="283"/>
      <c r="I37" s="283"/>
      <c r="J37" s="1"/>
      <c r="K37" s="1"/>
      <c r="L37" s="283"/>
      <c r="M37" s="283"/>
      <c r="N37" s="283"/>
      <c r="O37" s="283"/>
      <c r="P37" s="283"/>
      <c r="Q37" s="283"/>
      <c r="R37" s="1"/>
      <c r="S37" s="1"/>
      <c r="T37" s="1"/>
      <c r="U37" s="1"/>
      <c r="V37" s="283"/>
      <c r="W37" s="283"/>
      <c r="X37" s="283"/>
      <c r="Y37" s="283"/>
      <c r="Z37" s="283"/>
      <c r="AA37" s="283"/>
      <c r="AB37" s="283"/>
      <c r="AC37" s="283"/>
      <c r="AD37" s="283"/>
      <c r="AE37" s="283"/>
      <c r="AF37" s="283"/>
      <c r="AG37" s="1"/>
      <c r="AH37" s="283"/>
      <c r="AI37" s="283"/>
      <c r="AJ37" s="283"/>
      <c r="AK37" s="283"/>
      <c r="AL37" s="283"/>
      <c r="AM37" s="283"/>
      <c r="AN37" s="283"/>
      <c r="AO37" s="283"/>
      <c r="AP37" s="283"/>
      <c r="AQ37" s="283"/>
      <c r="AR37" s="283"/>
      <c r="AS37" s="283"/>
      <c r="AT37" s="283"/>
      <c r="AU37" s="283"/>
    </row>
    <row r="38" ht="15.75" customHeight="1">
      <c r="A38" s="283"/>
      <c r="B38" s="283"/>
      <c r="C38" s="283"/>
      <c r="D38" s="283"/>
      <c r="E38" s="283"/>
      <c r="F38" s="283"/>
      <c r="G38" s="283"/>
      <c r="H38" s="283"/>
      <c r="I38" s="283"/>
      <c r="J38" s="1"/>
      <c r="K38" s="1"/>
      <c r="L38" s="1"/>
      <c r="M38" s="1"/>
      <c r="N38" s="283"/>
      <c r="O38" s="283"/>
      <c r="P38" s="283"/>
      <c r="Q38" s="761"/>
      <c r="R38" s="1"/>
      <c r="S38" s="1"/>
      <c r="T38" s="283"/>
      <c r="U38" s="283"/>
      <c r="V38" s="283"/>
      <c r="W38" s="283"/>
      <c r="X38" s="283"/>
      <c r="Y38" s="283"/>
      <c r="Z38" s="283"/>
      <c r="AA38" s="283"/>
      <c r="AB38" s="283"/>
      <c r="AC38" s="283"/>
      <c r="AD38" s="283"/>
      <c r="AE38" s="283"/>
      <c r="AF38" s="283"/>
      <c r="AG38" s="1"/>
      <c r="AH38" s="283"/>
      <c r="AI38" s="283"/>
      <c r="AJ38" s="283"/>
      <c r="AK38" s="283"/>
      <c r="AL38" s="283"/>
      <c r="AM38" s="283"/>
      <c r="AN38" s="283"/>
      <c r="AO38" s="283"/>
      <c r="AP38" s="283"/>
      <c r="AQ38" s="283"/>
      <c r="AR38" s="283"/>
      <c r="AS38" s="283"/>
      <c r="AT38" s="283"/>
      <c r="AU38" s="283"/>
    </row>
    <row r="39" ht="15.75" customHeight="1">
      <c r="A39" s="283"/>
      <c r="B39" s="283"/>
      <c r="C39" s="283"/>
      <c r="D39" s="283"/>
      <c r="E39" s="283"/>
      <c r="F39" s="283"/>
      <c r="G39" s="283"/>
      <c r="H39" s="283"/>
      <c r="I39" s="761"/>
      <c r="J39" s="1"/>
      <c r="K39" s="1"/>
      <c r="L39" s="761"/>
      <c r="M39" s="761"/>
      <c r="N39" s="283"/>
      <c r="O39" s="283"/>
      <c r="P39" s="283"/>
      <c r="Q39" s="283"/>
      <c r="R39" s="1"/>
      <c r="S39" s="1"/>
      <c r="T39" s="283"/>
      <c r="U39" s="283"/>
      <c r="V39" s="283"/>
      <c r="W39" s="283"/>
      <c r="X39" s="283"/>
      <c r="Y39" s="283"/>
      <c r="Z39" s="283"/>
      <c r="AA39" s="283"/>
      <c r="AB39" s="283"/>
      <c r="AC39" s="283"/>
      <c r="AD39" s="283"/>
      <c r="AE39" s="283"/>
      <c r="AF39" s="283"/>
      <c r="AG39" s="1"/>
      <c r="AH39" s="283"/>
      <c r="AI39" s="283"/>
      <c r="AJ39" s="283"/>
      <c r="AK39" s="283"/>
      <c r="AL39" s="283"/>
      <c r="AM39" s="283"/>
      <c r="AN39" s="283"/>
      <c r="AO39" s="283"/>
      <c r="AP39" s="283"/>
      <c r="AQ39" s="283"/>
      <c r="AR39" s="283"/>
      <c r="AS39" s="283"/>
      <c r="AT39" s="283"/>
      <c r="AU39" s="283"/>
    </row>
    <row r="40" ht="15.75" customHeight="1">
      <c r="A40" s="283"/>
      <c r="B40" s="283"/>
      <c r="C40" s="283"/>
      <c r="D40" s="283"/>
      <c r="E40" s="283"/>
      <c r="F40" s="283"/>
      <c r="G40" s="283"/>
      <c r="H40" s="283"/>
      <c r="I40" s="283"/>
      <c r="J40" s="1"/>
      <c r="K40" s="1"/>
      <c r="L40" s="283"/>
      <c r="M40" s="283"/>
      <c r="N40" s="283"/>
      <c r="O40" s="283"/>
      <c r="P40" s="283"/>
      <c r="Q40" s="283"/>
      <c r="R40" s="1"/>
      <c r="S40" s="1"/>
      <c r="T40" s="1"/>
      <c r="U40" s="1"/>
      <c r="V40" s="283"/>
      <c r="W40" s="283"/>
      <c r="X40" s="283"/>
      <c r="Y40" s="283"/>
      <c r="Z40" s="283"/>
      <c r="AA40" s="283"/>
      <c r="AB40" s="283"/>
      <c r="AC40" s="283"/>
      <c r="AD40" s="283"/>
      <c r="AE40" s="283"/>
      <c r="AF40" s="283"/>
      <c r="AG40" s="1"/>
      <c r="AH40" s="283"/>
      <c r="AI40" s="283"/>
      <c r="AJ40" s="283"/>
      <c r="AK40" s="283"/>
      <c r="AL40" s="283"/>
      <c r="AM40" s="283"/>
      <c r="AN40" s="283"/>
      <c r="AO40" s="283"/>
      <c r="AP40" s="283"/>
      <c r="AQ40" s="283"/>
      <c r="AR40" s="283"/>
      <c r="AS40" s="283"/>
      <c r="AT40" s="283"/>
      <c r="AU40" s="283"/>
    </row>
    <row r="41" ht="15.75" customHeight="1">
      <c r="A41" s="283"/>
      <c r="B41" s="283"/>
      <c r="C41" s="283"/>
      <c r="D41" s="283"/>
      <c r="E41" s="283"/>
      <c r="F41" s="283"/>
      <c r="G41" s="283"/>
      <c r="H41" s="283"/>
      <c r="I41" s="283"/>
      <c r="J41" s="1"/>
      <c r="K41" s="1"/>
      <c r="L41" s="1"/>
      <c r="M41" s="1"/>
      <c r="N41" s="283"/>
      <c r="O41" s="283"/>
      <c r="P41" s="283"/>
      <c r="Q41" s="283"/>
      <c r="R41" s="1"/>
      <c r="S41" s="1"/>
      <c r="T41" s="1"/>
      <c r="U41" s="1"/>
      <c r="V41" s="283"/>
      <c r="W41" s="283"/>
      <c r="X41" s="283"/>
      <c r="Y41" s="283"/>
      <c r="Z41" s="283"/>
      <c r="AA41" s="283"/>
      <c r="AB41" s="283"/>
      <c r="AC41" s="283"/>
      <c r="AD41" s="283"/>
      <c r="AE41" s="283"/>
      <c r="AF41" s="283"/>
      <c r="AG41" s="1"/>
      <c r="AH41" s="283"/>
      <c r="AI41" s="283"/>
      <c r="AJ41" s="283"/>
      <c r="AK41" s="283"/>
      <c r="AL41" s="283"/>
      <c r="AM41" s="283"/>
      <c r="AN41" s="283"/>
      <c r="AO41" s="283"/>
      <c r="AP41" s="283"/>
      <c r="AQ41" s="283"/>
      <c r="AR41" s="283"/>
      <c r="AS41" s="283"/>
      <c r="AT41" s="283"/>
      <c r="AU41" s="283"/>
    </row>
    <row r="42" ht="15.75" customHeight="1">
      <c r="A42" s="283"/>
      <c r="B42" s="283"/>
      <c r="C42" s="283"/>
      <c r="D42" s="283"/>
      <c r="E42" s="283"/>
      <c r="F42" s="283"/>
      <c r="G42" s="283"/>
      <c r="H42" s="283"/>
      <c r="I42" s="283"/>
      <c r="J42" s="1"/>
      <c r="K42" s="1"/>
      <c r="L42" s="1"/>
      <c r="M42" s="1"/>
      <c r="N42" s="283"/>
      <c r="O42" s="283"/>
      <c r="P42" s="283"/>
      <c r="Q42" s="283"/>
      <c r="R42" s="1"/>
      <c r="S42" s="1"/>
      <c r="T42" s="1"/>
      <c r="U42" s="1"/>
      <c r="V42" s="283"/>
      <c r="W42" s="283"/>
      <c r="X42" s="283"/>
      <c r="Y42" s="283"/>
      <c r="Z42" s="283"/>
      <c r="AA42" s="283"/>
      <c r="AB42" s="283"/>
      <c r="AC42" s="283"/>
      <c r="AD42" s="283"/>
      <c r="AE42" s="283"/>
      <c r="AF42" s="283"/>
      <c r="AG42" s="1"/>
      <c r="AH42" s="283"/>
      <c r="AI42" s="283"/>
      <c r="AJ42" s="283"/>
      <c r="AK42" s="283"/>
      <c r="AL42" s="283"/>
      <c r="AM42" s="283"/>
      <c r="AN42" s="283"/>
      <c r="AO42" s="283"/>
      <c r="AP42" s="283"/>
      <c r="AQ42" s="283"/>
      <c r="AR42" s="283"/>
      <c r="AS42" s="283"/>
      <c r="AT42" s="283"/>
      <c r="AU42" s="283"/>
    </row>
    <row r="43" ht="15.75" customHeight="1">
      <c r="A43" s="283"/>
      <c r="B43" s="283"/>
      <c r="C43" s="283"/>
      <c r="D43" s="283"/>
      <c r="E43" s="283"/>
      <c r="F43" s="283"/>
      <c r="G43" s="283"/>
      <c r="H43" s="283"/>
      <c r="I43" s="283"/>
      <c r="J43" s="1"/>
      <c r="K43" s="1"/>
      <c r="L43" s="1"/>
      <c r="M43" s="1"/>
      <c r="N43" s="283"/>
      <c r="O43" s="283"/>
      <c r="P43" s="283"/>
      <c r="Q43" s="283"/>
      <c r="R43" s="1"/>
      <c r="S43" s="1"/>
      <c r="T43" s="1"/>
      <c r="U43" s="1"/>
      <c r="V43" s="283"/>
      <c r="W43" s="283"/>
      <c r="X43" s="283"/>
      <c r="Y43" s="283"/>
      <c r="Z43" s="283"/>
      <c r="AA43" s="283"/>
      <c r="AB43" s="283"/>
      <c r="AC43" s="283"/>
      <c r="AD43" s="283"/>
      <c r="AE43" s="283"/>
      <c r="AF43" s="283"/>
      <c r="AG43" s="5"/>
      <c r="AH43" s="283"/>
      <c r="AI43" s="283"/>
      <c r="AJ43" s="283"/>
      <c r="AK43" s="283"/>
      <c r="AL43" s="283"/>
      <c r="AM43" s="283"/>
      <c r="AN43" s="283"/>
      <c r="AO43" s="283"/>
      <c r="AP43" s="283"/>
      <c r="AQ43" s="283"/>
      <c r="AR43" s="283"/>
      <c r="AS43" s="283"/>
      <c r="AT43" s="283"/>
      <c r="AU43" s="283"/>
    </row>
    <row r="44" ht="15.75" customHeight="1">
      <c r="A44" s="283"/>
      <c r="B44" s="283"/>
      <c r="C44" s="283"/>
      <c r="D44" s="283"/>
      <c r="E44" s="283"/>
      <c r="F44" s="283"/>
      <c r="G44" s="283"/>
      <c r="H44" s="283"/>
      <c r="I44" s="283"/>
      <c r="J44" s="1"/>
      <c r="K44" s="1"/>
      <c r="L44" s="1"/>
      <c r="M44" s="1"/>
      <c r="N44" s="283"/>
      <c r="O44" s="283"/>
      <c r="P44" s="283"/>
      <c r="Q44" s="7"/>
      <c r="R44" s="7"/>
      <c r="S44" s="1"/>
      <c r="T44" s="283"/>
      <c r="U44" s="283"/>
      <c r="V44" s="283"/>
      <c r="W44" s="283"/>
      <c r="X44" s="283"/>
      <c r="Y44" s="283"/>
      <c r="Z44" s="283"/>
      <c r="AA44" s="283"/>
      <c r="AB44" s="283"/>
      <c r="AC44" s="283"/>
      <c r="AD44" s="283"/>
      <c r="AE44" s="283"/>
      <c r="AF44" s="283"/>
      <c r="AG44" s="1"/>
      <c r="AH44" s="283"/>
      <c r="AI44" s="283"/>
      <c r="AJ44" s="283"/>
      <c r="AK44" s="283"/>
      <c r="AL44" s="283"/>
      <c r="AM44" s="283"/>
      <c r="AN44" s="283"/>
      <c r="AO44" s="283"/>
      <c r="AP44" s="283"/>
      <c r="AQ44" s="283"/>
      <c r="AR44" s="283"/>
      <c r="AS44" s="283"/>
      <c r="AT44" s="283"/>
      <c r="AU44" s="283"/>
    </row>
    <row r="45" ht="15.75" customHeight="1">
      <c r="A45" s="283"/>
      <c r="B45" s="283"/>
      <c r="C45" s="283"/>
      <c r="D45" s="283"/>
      <c r="E45" s="283"/>
      <c r="F45" s="283"/>
      <c r="G45" s="283"/>
      <c r="H45" s="283"/>
      <c r="I45" s="7"/>
      <c r="J45" s="7"/>
      <c r="K45" s="1"/>
      <c r="L45" s="774"/>
      <c r="M45" s="774"/>
      <c r="N45" s="775"/>
      <c r="O45" s="5"/>
      <c r="P45" s="283"/>
      <c r="Q45" s="283"/>
      <c r="R45" s="283"/>
      <c r="S45" s="283"/>
      <c r="T45" s="283"/>
      <c r="U45" s="283"/>
      <c r="V45" s="283"/>
      <c r="W45" s="283"/>
      <c r="X45" s="283"/>
      <c r="Y45" s="283"/>
      <c r="Z45" s="283"/>
      <c r="AA45" s="283"/>
      <c r="AB45" s="283"/>
      <c r="AC45" s="283"/>
      <c r="AD45" s="283"/>
      <c r="AE45" s="283"/>
      <c r="AF45" s="283"/>
      <c r="AG45" s="1"/>
      <c r="AH45" s="283"/>
      <c r="AI45" s="283"/>
      <c r="AJ45" s="283"/>
      <c r="AK45" s="283"/>
      <c r="AL45" s="283"/>
      <c r="AM45" s="283"/>
      <c r="AN45" s="283"/>
      <c r="AO45" s="283"/>
      <c r="AP45" s="283"/>
      <c r="AQ45" s="283"/>
      <c r="AR45" s="283"/>
      <c r="AS45" s="283"/>
      <c r="AT45" s="283"/>
      <c r="AU45" s="283"/>
    </row>
    <row r="46" ht="15.75" customHeight="1">
      <c r="A46" s="283"/>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7"/>
      <c r="AH46" s="283"/>
      <c r="AI46" s="283"/>
      <c r="AJ46" s="283"/>
      <c r="AK46" s="283"/>
      <c r="AL46" s="283"/>
      <c r="AM46" s="283"/>
      <c r="AN46" s="283"/>
      <c r="AO46" s="283"/>
      <c r="AP46" s="283"/>
      <c r="AQ46" s="283"/>
      <c r="AR46" s="283"/>
      <c r="AS46" s="283"/>
      <c r="AT46" s="283"/>
      <c r="AU46" s="283"/>
    </row>
  </sheetData>
  <drawing r:id="rId2"/>
  <legacyDrawing r:id="rId3"/>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sheetData>
    <row r="1">
      <c r="B1" s="733">
        <v>38108.0</v>
      </c>
      <c r="C1" s="733">
        <v>39692.0</v>
      </c>
      <c r="D1" s="318">
        <v>2013.0</v>
      </c>
    </row>
    <row r="2">
      <c r="A2" s="318" t="s">
        <v>949</v>
      </c>
      <c r="B2" s="318">
        <v>0.25</v>
      </c>
      <c r="C2" s="318">
        <v>0.3</v>
      </c>
      <c r="D2" s="318">
        <v>0.36</v>
      </c>
    </row>
    <row r="3">
      <c r="A3" s="318" t="s">
        <v>950</v>
      </c>
      <c r="B3" s="318">
        <v>0.26</v>
      </c>
      <c r="C3" s="318">
        <v>0.35</v>
      </c>
    </row>
    <row r="4">
      <c r="A4" s="318" t="s">
        <v>951</v>
      </c>
      <c r="B4" s="318">
        <v>0.32</v>
      </c>
      <c r="C4" s="318">
        <v>0.34</v>
      </c>
    </row>
    <row r="5">
      <c r="A5" s="318" t="s">
        <v>952</v>
      </c>
      <c r="B5" s="318">
        <v>0.21</v>
      </c>
      <c r="C5" s="318">
        <v>0.29</v>
      </c>
    </row>
    <row r="6">
      <c r="A6" s="318" t="s">
        <v>953</v>
      </c>
      <c r="B6" s="318">
        <v>0.32</v>
      </c>
      <c r="C6" s="318">
        <v>0.29</v>
      </c>
    </row>
    <row r="7">
      <c r="A7" s="318" t="s">
        <v>954</v>
      </c>
      <c r="B7" s="318">
        <v>0.28</v>
      </c>
      <c r="C7" s="318">
        <v>0.29</v>
      </c>
    </row>
    <row r="8">
      <c r="A8" s="318" t="s">
        <v>955</v>
      </c>
      <c r="B8" s="318">
        <v>0.26</v>
      </c>
      <c r="C8" s="318">
        <v>0.27</v>
      </c>
    </row>
    <row r="9">
      <c r="A9" s="318" t="s">
        <v>956</v>
      </c>
      <c r="B9" s="318">
        <v>0.26</v>
      </c>
      <c r="C9" s="318">
        <v>0.27</v>
      </c>
    </row>
    <row r="10">
      <c r="A10" s="318" t="s">
        <v>957</v>
      </c>
      <c r="B10" s="318">
        <v>0.29</v>
      </c>
      <c r="C10" s="318">
        <v>0.26</v>
      </c>
    </row>
    <row r="11">
      <c r="A11" s="318" t="s">
        <v>958</v>
      </c>
      <c r="B11" s="318">
        <v>0.3</v>
      </c>
      <c r="C11" s="318">
        <v>0.25</v>
      </c>
    </row>
    <row r="12">
      <c r="A12" s="318" t="s">
        <v>959</v>
      </c>
      <c r="B12" s="318">
        <v>0.21</v>
      </c>
      <c r="C12" s="318">
        <v>0.24</v>
      </c>
    </row>
    <row r="13">
      <c r="A13" s="318" t="s">
        <v>960</v>
      </c>
      <c r="B13" s="318">
        <v>0.19</v>
      </c>
      <c r="C13" s="318">
        <v>0.24</v>
      </c>
    </row>
    <row r="14">
      <c r="A14" s="318" t="s">
        <v>961</v>
      </c>
      <c r="B14" s="318">
        <v>0.23</v>
      </c>
      <c r="C14" s="318">
        <v>0.23</v>
      </c>
    </row>
    <row r="15">
      <c r="A15" s="318" t="s">
        <v>962</v>
      </c>
      <c r="B15" s="318">
        <v>0.23</v>
      </c>
      <c r="C15" s="318">
        <v>0.23</v>
      </c>
    </row>
    <row r="16">
      <c r="A16" s="318" t="s">
        <v>963</v>
      </c>
      <c r="B16" s="318">
        <v>0.24</v>
      </c>
      <c r="C16" s="318">
        <v>0.22</v>
      </c>
    </row>
    <row r="17">
      <c r="A17" s="318" t="s">
        <v>964</v>
      </c>
      <c r="B17" s="318">
        <v>0.18</v>
      </c>
      <c r="C17" s="318">
        <v>0.21</v>
      </c>
    </row>
    <row r="18">
      <c r="A18" s="318" t="s">
        <v>965</v>
      </c>
      <c r="B18" s="318">
        <v>0.15</v>
      </c>
      <c r="C18" s="318">
        <v>0.19</v>
      </c>
    </row>
    <row r="19">
      <c r="A19" s="318" t="s">
        <v>966</v>
      </c>
      <c r="B19" s="318">
        <v>0.2</v>
      </c>
      <c r="C19" s="318">
        <v>0.19</v>
      </c>
    </row>
    <row r="20">
      <c r="A20" s="318" t="s">
        <v>967</v>
      </c>
      <c r="B20" s="318">
        <v>0.17</v>
      </c>
      <c r="C20" s="318">
        <v>0.18</v>
      </c>
    </row>
    <row r="21">
      <c r="A21" s="318" t="s">
        <v>968</v>
      </c>
      <c r="B21" s="318">
        <v>0.16</v>
      </c>
      <c r="C21" s="318">
        <v>0.15</v>
      </c>
    </row>
    <row r="22">
      <c r="A22" s="318" t="s">
        <v>969</v>
      </c>
      <c r="B22" s="318">
        <v>0.15</v>
      </c>
      <c r="C22" s="318">
        <v>0.15</v>
      </c>
    </row>
    <row r="23">
      <c r="A23" s="318" t="s">
        <v>970</v>
      </c>
      <c r="B23" s="318">
        <v>0.13</v>
      </c>
      <c r="C23" s="318">
        <v>0.14</v>
      </c>
    </row>
    <row r="24">
      <c r="A24" s="318" t="s">
        <v>971</v>
      </c>
      <c r="B24" s="318">
        <v>0.15</v>
      </c>
      <c r="C24" s="318">
        <v>0.13</v>
      </c>
    </row>
    <row r="25">
      <c r="A25" s="318" t="s">
        <v>972</v>
      </c>
      <c r="B25" s="318">
        <v>0.14</v>
      </c>
      <c r="C25" s="318">
        <v>0.13</v>
      </c>
    </row>
    <row r="26">
      <c r="A26" s="318" t="s">
        <v>973</v>
      </c>
      <c r="B26" s="318">
        <v>0.13</v>
      </c>
      <c r="C26" s="318">
        <v>0.13</v>
      </c>
    </row>
    <row r="27">
      <c r="A27" s="318" t="s">
        <v>974</v>
      </c>
      <c r="B27" s="318">
        <v>0.09</v>
      </c>
      <c r="C27" s="318">
        <v>0.12</v>
      </c>
    </row>
    <row r="28">
      <c r="A28" s="318" t="s">
        <v>975</v>
      </c>
      <c r="B28" s="318">
        <v>0.1</v>
      </c>
      <c r="C28" s="318">
        <v>0.11</v>
      </c>
    </row>
    <row r="29">
      <c r="A29" s="318" t="s">
        <v>976</v>
      </c>
      <c r="B29" s="318">
        <v>0.1</v>
      </c>
      <c r="C29" s="318">
        <v>0.11</v>
      </c>
    </row>
  </sheetData>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4.71"/>
    <col customWidth="1" min="2" max="2" width="13.71"/>
    <col customWidth="1" min="3" max="3" width="17.29"/>
    <col customWidth="1" min="4" max="6" width="10.71"/>
    <col customWidth="1" min="7" max="7" width="12.14"/>
    <col customWidth="1" min="8" max="8" width="10.71"/>
    <col customWidth="1" min="9" max="9" width="15.14"/>
    <col customWidth="1" min="10" max="10" width="13.71"/>
    <col customWidth="1" min="11" max="11" width="17.29"/>
    <col customWidth="1" min="12" max="14" width="10.71"/>
    <col customWidth="1" min="15" max="15" width="12.14"/>
    <col customWidth="1" min="16" max="16" width="10.71"/>
    <col customWidth="1" min="17" max="17" width="14.71"/>
    <col customWidth="1" min="18" max="18" width="13.71"/>
    <col customWidth="1" min="19" max="19" width="17.29"/>
    <col customWidth="1" min="20" max="22" width="10.71"/>
    <col customWidth="1" min="23" max="23" width="11.71"/>
    <col customWidth="1" min="24" max="24" width="10.71"/>
    <col customWidth="1" min="25" max="25" width="14.71"/>
    <col customWidth="1" min="26" max="26" width="13.71"/>
    <col customWidth="1" min="27" max="27" width="17.29"/>
    <col customWidth="1" min="28" max="28" width="15.0"/>
    <col customWidth="1" min="29" max="31" width="10.71"/>
    <col customWidth="1" min="32" max="32" width="12.14"/>
    <col customWidth="1" min="33" max="33" width="10.71"/>
    <col customWidth="1" min="34" max="34" width="14.71"/>
    <col customWidth="1" min="35" max="35" width="13.71"/>
    <col customWidth="1" min="36" max="36" width="10.71"/>
    <col customWidth="1" min="37" max="37" width="15.43"/>
    <col customWidth="1" min="38" max="40" width="10.71"/>
    <col customWidth="1" min="41" max="41" width="12.14"/>
    <col customWidth="1" min="42" max="42" width="20.0"/>
    <col customWidth="1" min="43" max="43" width="10.71"/>
    <col customWidth="1" min="44" max="44" width="14.71"/>
    <col customWidth="1" min="45" max="45" width="13.71"/>
    <col customWidth="1" min="46" max="46" width="17.29"/>
    <col customWidth="1" min="47" max="47" width="15.43"/>
    <col customWidth="1" min="48" max="50" width="10.71"/>
    <col customWidth="1" min="51" max="51" width="13.14"/>
    <col customWidth="1" min="52" max="52" width="20.0"/>
    <col customWidth="1" min="53" max="53" width="10.71"/>
    <col customWidth="1" min="54" max="54" width="15.43"/>
    <col customWidth="1" min="55" max="55" width="11.57"/>
    <col customWidth="1" min="56" max="56" width="14.29"/>
    <col customWidth="1" min="57" max="57" width="15.43"/>
    <col customWidth="1" min="58" max="58" width="16.86"/>
    <col customWidth="1" min="59" max="60" width="10.71"/>
    <col customWidth="1" min="61" max="61" width="12.57"/>
    <col customWidth="1" min="62" max="62" width="20.0"/>
    <col customWidth="1" min="63" max="63" width="7.43"/>
    <col customWidth="1" min="64" max="64" width="14.71"/>
    <col customWidth="1" min="65" max="65" width="13.71"/>
    <col customWidth="1" min="66" max="66" width="22.71"/>
    <col customWidth="1" min="67" max="67" width="24.0"/>
    <col customWidth="1" min="68" max="68" width="20.14"/>
    <col customWidth="1" min="69" max="70" width="10.71"/>
    <col customWidth="1" min="71" max="71" width="13.14"/>
    <col customWidth="1" min="72" max="72" width="20.0"/>
    <col customWidth="1" min="73" max="73" width="10.71"/>
    <col customWidth="1" min="74" max="74" width="25.43"/>
    <col customWidth="1" min="75" max="75" width="11.57"/>
    <col customWidth="1" min="76" max="76" width="17.29"/>
    <col customWidth="1" min="77" max="77" width="15.43"/>
    <col customWidth="1" min="78" max="78" width="16.86"/>
    <col customWidth="1" min="79" max="80" width="10.71"/>
    <col customWidth="1" min="81" max="81" width="13.14"/>
    <col customWidth="1" min="82" max="82" width="20.0"/>
    <col customWidth="1" min="83" max="83" width="11.0"/>
    <col customWidth="1" min="84" max="84" width="27.86"/>
    <col customWidth="1" min="85" max="85" width="11.57"/>
    <col customWidth="1" min="86" max="86" width="17.29"/>
    <col customWidth="1" min="87" max="87" width="15.43"/>
    <col customWidth="1" min="88" max="88" width="16.86"/>
    <col customWidth="1" min="89" max="90" width="10.71"/>
    <col customWidth="1" min="91" max="91" width="13.14"/>
    <col customWidth="1" min="92" max="92" width="20.0"/>
    <col customWidth="1" min="93" max="93" width="10.71"/>
    <col customWidth="1" min="94" max="94" width="27.71"/>
    <col customWidth="1" min="95" max="95" width="14.71"/>
    <col customWidth="1" min="96" max="96" width="17.29"/>
    <col customWidth="1" min="97" max="97" width="18.14"/>
    <col customWidth="1" min="98" max="98" width="16.86"/>
    <col customWidth="1" min="99" max="100" width="10.71"/>
    <col customWidth="1" min="101" max="101" width="13.14"/>
    <col customWidth="1" min="102" max="102" width="28.14"/>
    <col customWidth="1" min="103" max="103" width="10.71"/>
    <col customWidth="1" min="104" max="104" width="22.14"/>
    <col customWidth="1" min="105" max="105" width="16.43"/>
    <col customWidth="1" min="106" max="106" width="24.86"/>
    <col customWidth="1" min="107" max="107" width="22.86"/>
    <col customWidth="1" min="108" max="108" width="25.43"/>
    <col customWidth="1" min="109" max="109" width="11.29"/>
    <col customWidth="1" min="110" max="110" width="9.57"/>
    <col customWidth="1" min="111" max="111" width="19.86"/>
    <col customWidth="1" min="112" max="113" width="28.14"/>
    <col customWidth="1" min="114" max="114" width="20.14"/>
    <col customWidth="1" min="115" max="115" width="15.43"/>
    <col customWidth="1" min="116" max="116" width="21.43"/>
    <col customWidth="1" min="117" max="117" width="19.86"/>
    <col customWidth="1" min="118" max="118" width="21.43"/>
    <col customWidth="1" min="119" max="119" width="11.71"/>
    <col customWidth="1" min="120" max="120" width="9.29"/>
    <col customWidth="1" min="121" max="121" width="17.0"/>
    <col customWidth="1" min="122" max="122" width="26.29"/>
  </cols>
  <sheetData>
    <row r="1" ht="18.0" customHeight="1">
      <c r="A1" s="524">
        <v>1984.0</v>
      </c>
      <c r="B1" s="740" t="s">
        <v>797</v>
      </c>
      <c r="C1" s="740" t="s">
        <v>798</v>
      </c>
      <c r="D1" s="741" t="s">
        <v>801</v>
      </c>
      <c r="E1" s="741" t="s">
        <v>802</v>
      </c>
      <c r="F1" s="741" t="s">
        <v>804</v>
      </c>
      <c r="G1" s="741" t="s">
        <v>977</v>
      </c>
      <c r="H1" s="740"/>
      <c r="I1" s="524">
        <v>1988.0</v>
      </c>
      <c r="J1" s="740" t="s">
        <v>797</v>
      </c>
      <c r="K1" s="740" t="s">
        <v>798</v>
      </c>
      <c r="L1" s="741" t="s">
        <v>801</v>
      </c>
      <c r="M1" s="741" t="s">
        <v>802</v>
      </c>
      <c r="N1" s="741" t="s">
        <v>804</v>
      </c>
      <c r="O1" s="741" t="s">
        <v>977</v>
      </c>
      <c r="P1" s="740"/>
      <c r="Q1" s="524">
        <v>1992.0</v>
      </c>
      <c r="R1" s="740" t="s">
        <v>797</v>
      </c>
      <c r="S1" s="740" t="s">
        <v>798</v>
      </c>
      <c r="T1" s="741" t="s">
        <v>801</v>
      </c>
      <c r="U1" s="741" t="s">
        <v>802</v>
      </c>
      <c r="V1" s="741" t="s">
        <v>804</v>
      </c>
      <c r="W1" s="741" t="s">
        <v>978</v>
      </c>
      <c r="X1" s="740"/>
      <c r="Y1" s="524">
        <v>1996.0</v>
      </c>
      <c r="Z1" s="740" t="s">
        <v>797</v>
      </c>
      <c r="AA1" s="740" t="s">
        <v>798</v>
      </c>
      <c r="AB1" s="741" t="s">
        <v>240</v>
      </c>
      <c r="AC1" s="741" t="s">
        <v>801</v>
      </c>
      <c r="AD1" s="741" t="s">
        <v>802</v>
      </c>
      <c r="AE1" s="741" t="s">
        <v>804</v>
      </c>
      <c r="AF1" s="741" t="s">
        <v>977</v>
      </c>
      <c r="AG1" s="740"/>
      <c r="AH1" s="524">
        <v>2000.0</v>
      </c>
      <c r="AI1" s="740" t="s">
        <v>797</v>
      </c>
      <c r="AJ1" s="740" t="s">
        <v>33</v>
      </c>
      <c r="AK1" s="741" t="s">
        <v>240</v>
      </c>
      <c r="AL1" s="741" t="s">
        <v>801</v>
      </c>
      <c r="AM1" s="741" t="s">
        <v>802</v>
      </c>
      <c r="AN1" s="741" t="s">
        <v>804</v>
      </c>
      <c r="AO1" s="741" t="s">
        <v>977</v>
      </c>
      <c r="AP1" s="740" t="s">
        <v>979</v>
      </c>
      <c r="AQ1" s="740"/>
      <c r="AR1" s="524">
        <v>2004.0</v>
      </c>
      <c r="AS1" s="740" t="s">
        <v>797</v>
      </c>
      <c r="AT1" s="740" t="s">
        <v>798</v>
      </c>
      <c r="AU1" s="740" t="s">
        <v>240</v>
      </c>
      <c r="AV1" s="740" t="s">
        <v>801</v>
      </c>
      <c r="AW1" s="740" t="s">
        <v>802</v>
      </c>
      <c r="AX1" s="741" t="s">
        <v>804</v>
      </c>
      <c r="AY1" s="741" t="s">
        <v>803</v>
      </c>
      <c r="AZ1" s="740" t="s">
        <v>979</v>
      </c>
      <c r="BA1" s="740"/>
      <c r="BB1" s="524">
        <v>2008.0</v>
      </c>
      <c r="BC1" s="740" t="s">
        <v>797</v>
      </c>
      <c r="BD1" s="740" t="s">
        <v>940</v>
      </c>
      <c r="BE1" s="740" t="s">
        <v>240</v>
      </c>
      <c r="BF1" s="740" t="s">
        <v>809</v>
      </c>
      <c r="BG1" s="740" t="s">
        <v>582</v>
      </c>
      <c r="BH1" s="740" t="s">
        <v>804</v>
      </c>
      <c r="BI1" s="740" t="s">
        <v>803</v>
      </c>
      <c r="BJ1" s="740" t="s">
        <v>979</v>
      </c>
      <c r="BK1" s="740"/>
      <c r="BL1" s="524">
        <v>2010.0</v>
      </c>
      <c r="BM1" s="740" t="s">
        <v>797</v>
      </c>
      <c r="BN1" s="740" t="s">
        <v>798</v>
      </c>
      <c r="BO1" s="741" t="s">
        <v>240</v>
      </c>
      <c r="BP1" s="741" t="s">
        <v>980</v>
      </c>
      <c r="BQ1" s="740" t="s">
        <v>582</v>
      </c>
      <c r="BR1" s="740" t="s">
        <v>804</v>
      </c>
      <c r="BS1" s="740" t="s">
        <v>803</v>
      </c>
      <c r="BT1" s="740" t="s">
        <v>979</v>
      </c>
      <c r="BU1" s="740"/>
      <c r="BV1" s="524">
        <v>2011.0</v>
      </c>
      <c r="BW1" s="740" t="s">
        <v>797</v>
      </c>
      <c r="BX1" s="740" t="s">
        <v>798</v>
      </c>
      <c r="BY1" s="740" t="s">
        <v>240</v>
      </c>
      <c r="BZ1" s="740" t="s">
        <v>809</v>
      </c>
      <c r="CA1" s="740" t="s">
        <v>582</v>
      </c>
      <c r="CB1" s="740" t="s">
        <v>804</v>
      </c>
      <c r="CC1" s="740" t="s">
        <v>803</v>
      </c>
      <c r="CD1" s="740" t="s">
        <v>979</v>
      </c>
      <c r="CE1" s="740"/>
      <c r="CF1" s="524">
        <v>2012.0</v>
      </c>
      <c r="CG1" s="740" t="s">
        <v>797</v>
      </c>
      <c r="CH1" s="740" t="s">
        <v>798</v>
      </c>
      <c r="CI1" s="740" t="s">
        <v>240</v>
      </c>
      <c r="CJ1" s="740" t="s">
        <v>809</v>
      </c>
      <c r="CK1" s="740" t="s">
        <v>582</v>
      </c>
      <c r="CL1" s="740" t="s">
        <v>804</v>
      </c>
      <c r="CM1" s="740" t="s">
        <v>803</v>
      </c>
      <c r="CN1" s="740" t="s">
        <v>979</v>
      </c>
      <c r="CO1" s="740"/>
      <c r="CP1" s="524">
        <v>2013.0</v>
      </c>
      <c r="CQ1" s="740" t="s">
        <v>797</v>
      </c>
      <c r="CR1" s="740" t="s">
        <v>798</v>
      </c>
      <c r="CS1" s="740" t="s">
        <v>240</v>
      </c>
      <c r="CT1" s="740" t="s">
        <v>809</v>
      </c>
      <c r="CU1" s="740" t="s">
        <v>582</v>
      </c>
      <c r="CV1" s="740" t="s">
        <v>804</v>
      </c>
      <c r="CW1" s="740" t="s">
        <v>803</v>
      </c>
      <c r="CX1" s="740" t="s">
        <v>979</v>
      </c>
      <c r="CY1" s="740"/>
      <c r="CZ1" s="524">
        <v>2014.0</v>
      </c>
      <c r="DA1" s="740" t="s">
        <v>797</v>
      </c>
      <c r="DB1" s="740" t="s">
        <v>798</v>
      </c>
      <c r="DC1" s="740" t="s">
        <v>240</v>
      </c>
      <c r="DD1" s="740" t="s">
        <v>809</v>
      </c>
      <c r="DE1" s="740" t="s">
        <v>582</v>
      </c>
      <c r="DF1" s="740" t="s">
        <v>804</v>
      </c>
      <c r="DG1" s="740" t="s">
        <v>803</v>
      </c>
      <c r="DH1" s="740" t="s">
        <v>979</v>
      </c>
      <c r="DI1" s="740"/>
      <c r="DJ1" s="523">
        <v>2015.0</v>
      </c>
      <c r="DK1" s="740" t="s">
        <v>797</v>
      </c>
      <c r="DL1" s="740" t="s">
        <v>798</v>
      </c>
      <c r="DM1" s="740" t="s">
        <v>240</v>
      </c>
      <c r="DN1" s="740" t="s">
        <v>809</v>
      </c>
      <c r="DO1" s="740" t="s">
        <v>582</v>
      </c>
      <c r="DP1" s="740" t="s">
        <v>804</v>
      </c>
      <c r="DQ1" s="740" t="s">
        <v>803</v>
      </c>
      <c r="DR1" s="740" t="s">
        <v>979</v>
      </c>
    </row>
    <row r="2" ht="15.75" customHeight="1">
      <c r="A2" s="1" t="s">
        <v>376</v>
      </c>
      <c r="B2" s="1">
        <f>C2/C25*100</f>
        <v>16.66274454</v>
      </c>
      <c r="C2" s="1">
        <f t="shared" ref="C2:C25" si="1">SUM(D2:G2)</f>
        <v>1062.1</v>
      </c>
      <c r="D2" s="1"/>
      <c r="E2" s="1">
        <v>810.9</v>
      </c>
      <c r="F2" s="1">
        <v>251.2</v>
      </c>
      <c r="G2" s="1"/>
      <c r="H2" s="1"/>
      <c r="I2" s="1" t="s">
        <v>376</v>
      </c>
      <c r="J2" s="1">
        <f>K2/K27*100</f>
        <v>14.66515932</v>
      </c>
      <c r="K2" s="1">
        <f t="shared" ref="K2:K27" si="2">SUM(L2:O2)</f>
        <v>1258.3</v>
      </c>
      <c r="L2" s="1"/>
      <c r="M2" s="41">
        <v>982.3</v>
      </c>
      <c r="N2" s="1">
        <v>276.0</v>
      </c>
      <c r="O2" s="1"/>
      <c r="P2" s="1"/>
      <c r="Q2" s="1" t="s">
        <v>376</v>
      </c>
      <c r="R2" s="1">
        <f>S2/S26*100</f>
        <v>13.92848398</v>
      </c>
      <c r="S2" s="1">
        <f t="shared" ref="S2:S26" si="3">SUM(T2:W2)</f>
        <v>1308.4</v>
      </c>
      <c r="T2" s="1"/>
      <c r="U2" s="41">
        <v>1038.2</v>
      </c>
      <c r="V2" s="1">
        <v>270.2</v>
      </c>
      <c r="W2" s="116"/>
      <c r="X2" s="1"/>
      <c r="Y2" s="1" t="s">
        <v>7</v>
      </c>
      <c r="Z2" s="1">
        <f>AA2/AA21*100</f>
        <v>11.80541591</v>
      </c>
      <c r="AA2" s="1">
        <f t="shared" ref="AA2:AA21" si="4">SUM(AB2:AF2)</f>
        <v>1409</v>
      </c>
      <c r="AB2" s="1"/>
      <c r="AC2" s="1">
        <v>953.3</v>
      </c>
      <c r="AD2" s="1">
        <v>169.4</v>
      </c>
      <c r="AE2" s="1">
        <v>77.9</v>
      </c>
      <c r="AF2" s="1">
        <v>208.4</v>
      </c>
      <c r="AG2" s="1"/>
      <c r="AH2" s="1" t="s">
        <v>48</v>
      </c>
      <c r="AI2" s="1">
        <f>AJ2/AJ21*100</f>
        <v>3.494564698</v>
      </c>
      <c r="AJ2" s="1">
        <f t="shared" ref="AJ2:AJ21" si="5">SUM(AK2:AP2)</f>
        <v>621.4</v>
      </c>
      <c r="AK2" s="1">
        <v>316.4</v>
      </c>
      <c r="AL2" s="1">
        <v>305.0</v>
      </c>
      <c r="AM2" s="1"/>
      <c r="AN2" s="1"/>
      <c r="AO2" s="1"/>
      <c r="AP2" s="1"/>
      <c r="AQ2" s="1"/>
      <c r="AR2" s="1" t="s">
        <v>48</v>
      </c>
      <c r="AS2" s="1">
        <f>AT2/AT21*100</f>
        <v>13.76926962</v>
      </c>
      <c r="AT2" s="1">
        <f t="shared" ref="AT2:AT21" si="6">SUM(AU2:AZ2)</f>
        <v>3217.3</v>
      </c>
      <c r="AU2" s="1">
        <v>940.6</v>
      </c>
      <c r="AV2" s="1">
        <v>856.7</v>
      </c>
      <c r="AW2" s="1">
        <v>981.9</v>
      </c>
      <c r="AX2" s="1"/>
      <c r="AY2" s="1">
        <v>438.1</v>
      </c>
      <c r="AZ2" s="1"/>
      <c r="BA2" s="1"/>
      <c r="BB2" s="1" t="s">
        <v>7</v>
      </c>
      <c r="BC2" s="1">
        <f>BD2/BD17*100</f>
        <v>10.74931333</v>
      </c>
      <c r="BD2" s="1">
        <f t="shared" ref="BD2:BD17" si="7">SUM(BE2:BJ2)</f>
        <v>3318.7</v>
      </c>
      <c r="BE2" s="41">
        <v>695.0</v>
      </c>
      <c r="BF2" s="41">
        <v>1600.2</v>
      </c>
      <c r="BG2" s="41">
        <v>483.0</v>
      </c>
      <c r="BH2" s="41">
        <v>241.3</v>
      </c>
      <c r="BI2" s="1">
        <v>299.2</v>
      </c>
      <c r="BJ2" s="1"/>
      <c r="BK2" s="1"/>
      <c r="BL2" s="25" t="s">
        <v>24</v>
      </c>
      <c r="BM2" s="1">
        <f>BN2/BN15*100</f>
        <v>15.51233867</v>
      </c>
      <c r="BN2" s="1">
        <f t="shared" ref="BN2:BN15" si="8">SUM(BP2:BT2)</f>
        <v>4069.6</v>
      </c>
      <c r="BO2" s="1">
        <v>916.4</v>
      </c>
      <c r="BP2" s="1">
        <v>2333.5</v>
      </c>
      <c r="BQ2" s="1">
        <v>1475.0</v>
      </c>
      <c r="BR2" s="1">
        <v>261.1</v>
      </c>
      <c r="BS2" s="1"/>
      <c r="BT2" s="1"/>
      <c r="BU2" s="1"/>
      <c r="BV2" s="25" t="s">
        <v>179</v>
      </c>
      <c r="BW2" s="1">
        <f>BX2/BX20*100</f>
        <v>15.77792533</v>
      </c>
      <c r="BX2" s="1">
        <f t="shared" ref="BX2:BX20" si="9">SUM(BY2:CD2)</f>
        <v>5466</v>
      </c>
      <c r="BY2" s="1">
        <v>1610.4</v>
      </c>
      <c r="BZ2" s="1">
        <v>1874.2</v>
      </c>
      <c r="CA2" s="1">
        <v>1820.9</v>
      </c>
      <c r="CB2" s="1">
        <v>160.5</v>
      </c>
      <c r="CC2" s="1"/>
      <c r="CD2" s="1"/>
      <c r="CE2" s="1"/>
      <c r="CF2" s="25" t="s">
        <v>179</v>
      </c>
      <c r="CG2" s="1">
        <f>CH2/CH20*100</f>
        <v>15.99154234</v>
      </c>
      <c r="CH2" s="1">
        <f t="shared" ref="CH2:CH20" si="10">SUM(CI2:CN2)</f>
        <v>5657.2</v>
      </c>
      <c r="CI2" s="1">
        <v>1697.4</v>
      </c>
      <c r="CJ2" s="1">
        <v>1937.5</v>
      </c>
      <c r="CK2" s="1">
        <v>1865.1</v>
      </c>
      <c r="CL2" s="1">
        <v>157.2</v>
      </c>
      <c r="CM2" s="1"/>
      <c r="CN2" s="1"/>
      <c r="CO2" s="1"/>
      <c r="CP2" s="25" t="s">
        <v>179</v>
      </c>
      <c r="CQ2" s="1">
        <f>CR2/CR20*100</f>
        <v>17.9907045</v>
      </c>
      <c r="CR2" s="1">
        <f t="shared" ref="CR2:CR20" si="11">SUM(CS2:CX2)</f>
        <v>6495</v>
      </c>
      <c r="CS2" s="1">
        <v>1821.5</v>
      </c>
      <c r="CT2" s="1">
        <v>2103.3</v>
      </c>
      <c r="CU2" s="1">
        <v>2147.5</v>
      </c>
      <c r="CV2" s="1">
        <v>422.7</v>
      </c>
      <c r="CW2" s="1"/>
      <c r="CX2" s="1"/>
      <c r="CY2" s="1"/>
      <c r="CZ2" s="25" t="s">
        <v>179</v>
      </c>
      <c r="DA2" s="745">
        <f>DB2/DB21*100</f>
        <v>17.83009501</v>
      </c>
      <c r="DB2" s="745">
        <f t="shared" ref="DB2:DB19" si="12">SUM(DC2:DH2)</f>
        <v>6517.4</v>
      </c>
      <c r="DC2" s="745">
        <f>('ISPs (RV)'!J10)</f>
        <v>1245</v>
      </c>
      <c r="DD2" s="745">
        <f>('CableSatIPTV (RV)'!M3)</f>
        <v>2385.7</v>
      </c>
      <c r="DE2" s="745">
        <f>('Total TV Universe (RV)'!O3)</f>
        <v>2472.6</v>
      </c>
      <c r="DF2" s="745">
        <f>('Radio (RV)'!M3)</f>
        <v>414.1</v>
      </c>
      <c r="DG2" s="543"/>
      <c r="DH2" s="543"/>
      <c r="DI2" s="543"/>
      <c r="DJ2" s="25" t="s">
        <v>179</v>
      </c>
      <c r="DK2" s="543">
        <f>DL2/DL21*100</f>
        <v>0</v>
      </c>
      <c r="DL2" s="543">
        <f t="shared" ref="DL2:DL19" si="13">SUM(DM2:DR2)</f>
        <v>0</v>
      </c>
      <c r="DM2" s="543" t="str">
        <f>('ISPs (RV)'!T10)</f>
        <v/>
      </c>
      <c r="DN2" s="543" t="str">
        <f>('CableSatIPTV (RV)'!W3)</f>
        <v/>
      </c>
      <c r="DO2" s="543" t="str">
        <f>('Total TV Universe (RV)'!Y3)</f>
        <v/>
      </c>
      <c r="DP2" s="543" t="str">
        <f>('Radio (RV)'!W3)</f>
        <v/>
      </c>
      <c r="DQ2" s="543"/>
      <c r="DR2" s="543"/>
    </row>
    <row r="3" ht="15.75" customHeight="1">
      <c r="A3" s="1" t="s">
        <v>817</v>
      </c>
      <c r="B3" s="1">
        <f>C3/C25*100</f>
        <v>9.169922028</v>
      </c>
      <c r="C3" s="1">
        <f t="shared" si="1"/>
        <v>584.5</v>
      </c>
      <c r="D3" s="1"/>
      <c r="E3" s="1"/>
      <c r="F3" s="1"/>
      <c r="G3" s="1">
        <v>584.5</v>
      </c>
      <c r="H3" s="1"/>
      <c r="I3" s="1" t="s">
        <v>817</v>
      </c>
      <c r="J3" s="1">
        <f>K3/K27*100</f>
        <v>8.774853733</v>
      </c>
      <c r="K3" s="1">
        <f t="shared" si="2"/>
        <v>752.9</v>
      </c>
      <c r="L3" s="1"/>
      <c r="M3" s="1"/>
      <c r="N3" s="1"/>
      <c r="O3" s="1">
        <v>752.9</v>
      </c>
      <c r="P3" s="1"/>
      <c r="Q3" s="1" t="s">
        <v>817</v>
      </c>
      <c r="R3" s="1">
        <f>S3/S26*100</f>
        <v>8.617477671</v>
      </c>
      <c r="S3" s="1">
        <f t="shared" si="3"/>
        <v>809.5</v>
      </c>
      <c r="T3" s="1"/>
      <c r="U3" s="1"/>
      <c r="V3" s="1"/>
      <c r="W3" s="1">
        <v>809.5</v>
      </c>
      <c r="X3" s="1"/>
      <c r="Y3" s="1" t="s">
        <v>609</v>
      </c>
      <c r="Z3" s="1">
        <f>AA3/AA21*100</f>
        <v>3.359809639</v>
      </c>
      <c r="AA3" s="1">
        <f t="shared" si="4"/>
        <v>401</v>
      </c>
      <c r="AB3" s="1"/>
      <c r="AC3" s="1"/>
      <c r="AD3" s="1"/>
      <c r="AE3" s="1"/>
      <c r="AF3" s="1">
        <v>401.0</v>
      </c>
      <c r="AG3" s="1"/>
      <c r="AH3" s="1" t="s">
        <v>607</v>
      </c>
      <c r="AI3" s="1">
        <f>AJ3/AJ21*100</f>
        <v>3.482754936</v>
      </c>
      <c r="AJ3" s="1">
        <f t="shared" si="5"/>
        <v>619.3</v>
      </c>
      <c r="AK3" s="1"/>
      <c r="AL3" s="1"/>
      <c r="AM3" s="1">
        <v>619.3</v>
      </c>
      <c r="AN3" s="1"/>
      <c r="AO3" s="1"/>
      <c r="AP3" s="1"/>
      <c r="AQ3" s="1"/>
      <c r="AR3" s="1" t="s">
        <v>24</v>
      </c>
      <c r="AS3" s="1">
        <f>AT3/AT21*100</f>
        <v>11.05847007</v>
      </c>
      <c r="AT3" s="1">
        <f t="shared" si="6"/>
        <v>2583.9</v>
      </c>
      <c r="AU3" s="1">
        <v>432.5</v>
      </c>
      <c r="AV3" s="1">
        <v>1574.5</v>
      </c>
      <c r="AW3" s="1">
        <v>349.0</v>
      </c>
      <c r="AX3" s="1">
        <v>227.9</v>
      </c>
      <c r="AY3" s="1"/>
      <c r="AZ3" s="1"/>
      <c r="BA3" s="1"/>
      <c r="BB3" s="1" t="s">
        <v>24</v>
      </c>
      <c r="BC3" s="1">
        <f>BD3/BD17*100</f>
        <v>11.18593232</v>
      </c>
      <c r="BD3" s="1">
        <f t="shared" si="7"/>
        <v>3453.5</v>
      </c>
      <c r="BE3" s="41">
        <v>714.1</v>
      </c>
      <c r="BF3" s="41">
        <v>1977.6</v>
      </c>
      <c r="BG3" s="1">
        <v>475.4</v>
      </c>
      <c r="BH3" s="41">
        <v>286.4</v>
      </c>
      <c r="BI3" s="1"/>
      <c r="BJ3" s="1"/>
      <c r="BK3" s="1"/>
      <c r="BL3" s="1" t="s">
        <v>7</v>
      </c>
      <c r="BM3" s="1">
        <f>BN3/BN15*100</f>
        <v>10.90773254</v>
      </c>
      <c r="BN3" s="1">
        <f t="shared" si="8"/>
        <v>2861.6</v>
      </c>
      <c r="BO3" s="1">
        <v>848.0</v>
      </c>
      <c r="BP3" s="1">
        <v>1765.8</v>
      </c>
      <c r="BQ3" s="1">
        <v>606.2</v>
      </c>
      <c r="BR3" s="1">
        <v>204.4</v>
      </c>
      <c r="BS3" s="1">
        <v>285.2</v>
      </c>
      <c r="BT3" s="1"/>
      <c r="BU3" s="1"/>
      <c r="BV3" s="1" t="s">
        <v>7</v>
      </c>
      <c r="BW3" s="1">
        <f>BX3/BX20*100</f>
        <v>11.46136668</v>
      </c>
      <c r="BX3" s="1">
        <f t="shared" si="9"/>
        <v>3970.6</v>
      </c>
      <c r="BY3" s="1">
        <v>926.0</v>
      </c>
      <c r="BZ3" s="1">
        <v>1830.6</v>
      </c>
      <c r="CA3" s="41">
        <v>719.3</v>
      </c>
      <c r="CB3" s="1">
        <v>220.8</v>
      </c>
      <c r="CC3" s="1">
        <v>273.9</v>
      </c>
      <c r="CD3" s="1"/>
      <c r="CE3" s="1"/>
      <c r="CF3" s="1" t="s">
        <v>7</v>
      </c>
      <c r="CG3" s="1">
        <f>CH3/CH20*100</f>
        <v>11.39692788</v>
      </c>
      <c r="CH3" s="1">
        <f t="shared" si="10"/>
        <v>4031.8</v>
      </c>
      <c r="CI3" s="1">
        <v>998.0</v>
      </c>
      <c r="CJ3" s="1">
        <v>1838.5</v>
      </c>
      <c r="CK3" s="41">
        <v>743.4</v>
      </c>
      <c r="CL3" s="1">
        <v>225.1</v>
      </c>
      <c r="CM3" s="1">
        <v>226.8</v>
      </c>
      <c r="CN3" s="1"/>
      <c r="CO3" s="1"/>
      <c r="CP3" s="1" t="s">
        <v>7</v>
      </c>
      <c r="CQ3" s="1">
        <f>CR3/CR20*100</f>
        <v>11.45948323</v>
      </c>
      <c r="CR3" s="1">
        <f t="shared" si="11"/>
        <v>4137.1</v>
      </c>
      <c r="CS3" s="1">
        <v>1159.0</v>
      </c>
      <c r="CT3" s="1">
        <v>1771.6</v>
      </c>
      <c r="CU3" s="41">
        <v>743.4</v>
      </c>
      <c r="CV3" s="1">
        <v>224.5</v>
      </c>
      <c r="CW3" s="1">
        <v>238.6</v>
      </c>
      <c r="CX3" s="1"/>
      <c r="CY3" s="1"/>
      <c r="CZ3" s="1" t="s">
        <v>24</v>
      </c>
      <c r="DA3" s="745">
        <f>DB3/DB21*100</f>
        <v>12.12656567</v>
      </c>
      <c r="DB3" s="745">
        <f t="shared" si="12"/>
        <v>4432.6</v>
      </c>
      <c r="DC3" s="745">
        <f>('ISPs (RV)'!J11)</f>
        <v>1142.6</v>
      </c>
      <c r="DD3" s="745">
        <f>('CableSatIPTV (RV)'!M6)</f>
        <v>2130.1</v>
      </c>
      <c r="DE3" s="745">
        <f>('Total TV Universe (RV)'!O18)</f>
        <v>987.3</v>
      </c>
      <c r="DF3" s="745">
        <f>('Radio (RV)'!M16)</f>
        <v>172.6</v>
      </c>
      <c r="DG3" s="543"/>
      <c r="DH3" s="543"/>
      <c r="DI3" s="543"/>
      <c r="DJ3" s="1" t="s">
        <v>24</v>
      </c>
      <c r="DK3" s="543">
        <f>DL3/DL21*100</f>
        <v>0</v>
      </c>
      <c r="DL3" s="543">
        <f t="shared" si="13"/>
        <v>0</v>
      </c>
      <c r="DM3" s="543" t="str">
        <f>('ISPs (RV)'!T11)</f>
        <v/>
      </c>
      <c r="DN3" s="543" t="str">
        <f>('CableSatIPTV (RV)'!W6)</f>
        <v/>
      </c>
      <c r="DO3" s="543" t="str">
        <f>('Total TV Universe (RV)'!Y18)</f>
        <v/>
      </c>
      <c r="DP3" s="543" t="str">
        <f>('Radio (RV)'!W16)</f>
        <v/>
      </c>
      <c r="DQ3" s="543"/>
      <c r="DR3" s="543"/>
    </row>
    <row r="4" ht="15.75" customHeight="1">
      <c r="A4" s="1" t="s">
        <v>618</v>
      </c>
      <c r="B4" s="1">
        <f>C4/C25*100</f>
        <v>6.127923942</v>
      </c>
      <c r="C4" s="1">
        <f t="shared" si="1"/>
        <v>390.6</v>
      </c>
      <c r="D4" s="1"/>
      <c r="E4" s="1"/>
      <c r="F4" s="1"/>
      <c r="G4" s="1">
        <v>390.6</v>
      </c>
      <c r="H4" s="1"/>
      <c r="I4" s="1" t="s">
        <v>618</v>
      </c>
      <c r="J4" s="1">
        <f>K4/K27*100</f>
        <v>6.193328827</v>
      </c>
      <c r="K4" s="1">
        <f t="shared" si="2"/>
        <v>531.4</v>
      </c>
      <c r="L4" s="1"/>
      <c r="M4" s="1"/>
      <c r="N4" s="1"/>
      <c r="O4" s="1">
        <v>531.4</v>
      </c>
      <c r="P4" s="1"/>
      <c r="Q4" s="757" t="s">
        <v>557</v>
      </c>
      <c r="R4" s="1">
        <f>S4/S26*100</f>
        <v>6.851400407</v>
      </c>
      <c r="S4" s="1">
        <f t="shared" si="3"/>
        <v>643.6</v>
      </c>
      <c r="T4" s="1">
        <v>176.0</v>
      </c>
      <c r="U4" s="1">
        <v>67.0</v>
      </c>
      <c r="V4" s="1">
        <v>35.4</v>
      </c>
      <c r="W4" s="1">
        <v>365.2</v>
      </c>
      <c r="X4" s="1"/>
      <c r="Y4" s="1" t="s">
        <v>376</v>
      </c>
      <c r="Z4" s="1">
        <f>AA4/AA21*100</f>
        <v>10.43384275</v>
      </c>
      <c r="AA4" s="1">
        <f t="shared" si="4"/>
        <v>1245.3</v>
      </c>
      <c r="AB4" s="1"/>
      <c r="AC4" s="1"/>
      <c r="AD4" s="41">
        <v>956.3</v>
      </c>
      <c r="AE4" s="1">
        <v>289.0</v>
      </c>
      <c r="AF4" s="1"/>
      <c r="AG4" s="1"/>
      <c r="AH4" s="1" t="s">
        <v>80</v>
      </c>
      <c r="AI4" s="1">
        <f>AJ4/AJ21*100</f>
        <v>6.257486545</v>
      </c>
      <c r="AJ4" s="1">
        <f t="shared" si="5"/>
        <v>1112.7</v>
      </c>
      <c r="AK4" s="1"/>
      <c r="AL4" s="1"/>
      <c r="AM4" s="1">
        <v>233.2</v>
      </c>
      <c r="AN4" s="1"/>
      <c r="AO4" s="1">
        <f>850.1+29.4</f>
        <v>879.5</v>
      </c>
      <c r="AP4" s="1"/>
      <c r="AQ4" s="1"/>
      <c r="AR4" s="1" t="s">
        <v>80</v>
      </c>
      <c r="AS4" s="1">
        <f>AT4/AT21*100</f>
        <v>9.350418132</v>
      </c>
      <c r="AT4" s="1">
        <f t="shared" si="6"/>
        <v>2184.8</v>
      </c>
      <c r="AU4" s="1">
        <v>222.5</v>
      </c>
      <c r="AV4" s="1">
        <v>705.5</v>
      </c>
      <c r="AW4" s="1">
        <v>299.6</v>
      </c>
      <c r="AX4" s="1"/>
      <c r="AY4" s="1">
        <f>881.1+76.1</f>
        <v>957.2</v>
      </c>
      <c r="AZ4" s="1"/>
      <c r="BA4" s="1"/>
      <c r="BB4" s="25" t="s">
        <v>179</v>
      </c>
      <c r="BC4" s="1">
        <f>BD4/BD17*100</f>
        <v>8.711973984</v>
      </c>
      <c r="BD4" s="1">
        <f t="shared" si="7"/>
        <v>2689.7</v>
      </c>
      <c r="BE4" s="41">
        <v>1257.9</v>
      </c>
      <c r="BF4" s="1">
        <v>1380.1</v>
      </c>
      <c r="BG4" s="41">
        <v>51.7</v>
      </c>
      <c r="BH4" s="1"/>
      <c r="BI4" s="1"/>
      <c r="BJ4" s="1"/>
      <c r="BK4" s="1"/>
      <c r="BL4" s="1" t="s">
        <v>48</v>
      </c>
      <c r="BM4" s="1">
        <f>BN4/BN15*100</f>
        <v>6.777690531</v>
      </c>
      <c r="BN4" s="1">
        <f t="shared" si="8"/>
        <v>1778.1</v>
      </c>
      <c r="BO4" s="1">
        <v>1506.5</v>
      </c>
      <c r="BP4" s="1">
        <v>1718.9</v>
      </c>
      <c r="BQ4" s="1">
        <v>59.2</v>
      </c>
      <c r="BR4" s="1"/>
      <c r="BS4" s="1"/>
      <c r="BT4" s="1"/>
      <c r="BU4" s="1"/>
      <c r="BV4" s="1" t="s">
        <v>10</v>
      </c>
      <c r="BW4" s="1">
        <f>BX4/BX20*100</f>
        <v>2.640334485</v>
      </c>
      <c r="BX4" s="1">
        <f t="shared" si="9"/>
        <v>914.7</v>
      </c>
      <c r="BY4" s="1">
        <v>644.0</v>
      </c>
      <c r="BZ4" s="1">
        <v>270.7</v>
      </c>
      <c r="CA4" s="1"/>
      <c r="CB4" s="1"/>
      <c r="CC4" s="1"/>
      <c r="CD4" s="1"/>
      <c r="CE4" s="1"/>
      <c r="CF4" s="1" t="s">
        <v>10</v>
      </c>
      <c r="CG4" s="1">
        <f>CH4/CH20*100</f>
        <v>3.276213952</v>
      </c>
      <c r="CH4" s="1">
        <f t="shared" si="10"/>
        <v>1159</v>
      </c>
      <c r="CI4" s="1">
        <v>722.4</v>
      </c>
      <c r="CJ4" s="1">
        <v>436.6</v>
      </c>
      <c r="CK4" s="1"/>
      <c r="CL4" s="1"/>
      <c r="CM4" s="1"/>
      <c r="CN4" s="1"/>
      <c r="CO4" s="1"/>
      <c r="CP4" s="1" t="s">
        <v>10</v>
      </c>
      <c r="CQ4" s="1">
        <f>CR4/CR20*100</f>
        <v>3.626671193</v>
      </c>
      <c r="CR4" s="1">
        <f t="shared" si="11"/>
        <v>1309.3</v>
      </c>
      <c r="CS4" s="1">
        <v>795.3</v>
      </c>
      <c r="CT4" s="1">
        <v>514.0</v>
      </c>
      <c r="CU4" s="1"/>
      <c r="CV4" s="1"/>
      <c r="CW4" s="1"/>
      <c r="CX4" s="1"/>
      <c r="CY4" s="1"/>
      <c r="CZ4" s="1" t="s">
        <v>7</v>
      </c>
      <c r="DA4" s="745">
        <f>DB4/DB21*100</f>
        <v>11.69075782</v>
      </c>
      <c r="DB4" s="745">
        <f t="shared" si="12"/>
        <v>4273.3</v>
      </c>
      <c r="DC4" s="745">
        <f>('ISPs (RV)'!J4)</f>
        <v>1365</v>
      </c>
      <c r="DD4" s="745">
        <f>('CableSatIPTV (RV)'!M22)</f>
        <v>1734</v>
      </c>
      <c r="DE4" s="745">
        <f>('Total TV Universe (RV)'!O26)</f>
        <v>744.9</v>
      </c>
      <c r="DF4" s="745">
        <f>('Radio (RV)'!M13)</f>
        <v>228.5</v>
      </c>
      <c r="DG4" s="745">
        <f>('Magazines (RV)'!M3)</f>
        <v>200.9</v>
      </c>
      <c r="DH4" s="543"/>
      <c r="DI4" s="543"/>
      <c r="DJ4" s="1" t="s">
        <v>7</v>
      </c>
      <c r="DK4" s="543">
        <f>DL4/DL21*100</f>
        <v>0</v>
      </c>
      <c r="DL4" s="543">
        <f t="shared" si="13"/>
        <v>0</v>
      </c>
      <c r="DM4" s="543" t="str">
        <f>('ISPs (RV)'!T4)</f>
        <v/>
      </c>
      <c r="DN4" s="543" t="str">
        <f>('CableSatIPTV (RV)'!W22)</f>
        <v/>
      </c>
      <c r="DO4" s="543" t="str">
        <f>('Total TV Universe (RV)'!Y26)</f>
        <v/>
      </c>
      <c r="DP4" s="543" t="str">
        <f>('Radio (RV)'!W13)</f>
        <v/>
      </c>
      <c r="DQ4" s="543" t="str">
        <f>('Magazines (RV)'!W3)</f>
        <v/>
      </c>
      <c r="DR4" s="543"/>
    </row>
    <row r="5" ht="15.75" customHeight="1">
      <c r="A5" s="757" t="s">
        <v>557</v>
      </c>
      <c r="B5" s="1">
        <f>C5/C25*100</f>
        <v>5.947506315</v>
      </c>
      <c r="C5" s="1">
        <f t="shared" si="1"/>
        <v>379.1</v>
      </c>
      <c r="D5" s="1">
        <v>47.4</v>
      </c>
      <c r="E5" s="1">
        <v>34.8</v>
      </c>
      <c r="F5" s="1">
        <v>17.3</v>
      </c>
      <c r="G5" s="1">
        <f>125.9+153.7</f>
        <v>279.6</v>
      </c>
      <c r="H5" s="1"/>
      <c r="I5" s="25" t="s">
        <v>557</v>
      </c>
      <c r="J5" s="1">
        <f>K5/K27*100</f>
        <v>8.979977157</v>
      </c>
      <c r="K5" s="1">
        <f t="shared" si="2"/>
        <v>770.5</v>
      </c>
      <c r="L5" s="1">
        <v>83.5</v>
      </c>
      <c r="M5" s="1">
        <v>48.1</v>
      </c>
      <c r="N5" s="1">
        <v>23.0</v>
      </c>
      <c r="O5" s="1">
        <f>337.6+278.3</f>
        <v>615.9</v>
      </c>
      <c r="P5" s="1"/>
      <c r="Q5" s="1" t="s">
        <v>618</v>
      </c>
      <c r="R5" s="1">
        <f>S5/S26*100</f>
        <v>5.292909077</v>
      </c>
      <c r="S5" s="1">
        <f t="shared" si="3"/>
        <v>497.2</v>
      </c>
      <c r="T5" s="1"/>
      <c r="U5" s="1"/>
      <c r="V5" s="1"/>
      <c r="W5" s="1">
        <v>497.2</v>
      </c>
      <c r="X5" s="1"/>
      <c r="Y5" s="25" t="s">
        <v>818</v>
      </c>
      <c r="Z5" s="1">
        <f>AA5/AA21*100</f>
        <v>7.103358134</v>
      </c>
      <c r="AA5" s="1">
        <f t="shared" si="4"/>
        <v>847.8</v>
      </c>
      <c r="AB5" s="1">
        <v>1.9</v>
      </c>
      <c r="AC5" s="116">
        <v>634.7</v>
      </c>
      <c r="AD5" s="1">
        <v>211.2</v>
      </c>
      <c r="AE5" s="1"/>
      <c r="AF5" s="116"/>
      <c r="AG5" s="1"/>
      <c r="AH5" s="1" t="s">
        <v>24</v>
      </c>
      <c r="AI5" s="1">
        <f>AJ5/AJ21*100</f>
        <v>9.03896659</v>
      </c>
      <c r="AJ5" s="1">
        <f t="shared" si="5"/>
        <v>1607.3</v>
      </c>
      <c r="AK5" s="1">
        <v>98.9</v>
      </c>
      <c r="AL5" s="1">
        <v>1190.4</v>
      </c>
      <c r="AM5" s="1">
        <v>151.3</v>
      </c>
      <c r="AN5" s="1">
        <v>166.7</v>
      </c>
      <c r="AO5" s="1"/>
      <c r="AP5" s="1"/>
      <c r="AQ5" s="1"/>
      <c r="AR5" s="1" t="s">
        <v>607</v>
      </c>
      <c r="AS5" s="1">
        <f>AT5/AT21*100</f>
        <v>8.158505166</v>
      </c>
      <c r="AT5" s="1">
        <f t="shared" si="6"/>
        <v>1906.3</v>
      </c>
      <c r="AU5" s="1"/>
      <c r="AV5" s="1"/>
      <c r="AW5" s="1">
        <v>712.7</v>
      </c>
      <c r="AX5" s="1"/>
      <c r="AY5" s="1">
        <v>1193.6</v>
      </c>
      <c r="AZ5" s="1"/>
      <c r="BA5" s="1"/>
      <c r="BB5" s="25" t="s">
        <v>80</v>
      </c>
      <c r="BC5" s="1">
        <f>BD5/BD17*100</f>
        <v>9.319288972</v>
      </c>
      <c r="BD5" s="1">
        <f t="shared" si="7"/>
        <v>2877.2</v>
      </c>
      <c r="BE5" s="41">
        <v>438.1</v>
      </c>
      <c r="BF5" s="41">
        <v>836.4</v>
      </c>
      <c r="BG5" s="41">
        <v>342.9</v>
      </c>
      <c r="BH5" s="1"/>
      <c r="BI5" s="1">
        <f>1181.4+78.4</f>
        <v>1259.8</v>
      </c>
      <c r="BJ5" s="1"/>
      <c r="BK5" s="1"/>
      <c r="BL5" s="1" t="s">
        <v>80</v>
      </c>
      <c r="BM5" s="1">
        <f>BN5/BN15*100</f>
        <v>9.288115695</v>
      </c>
      <c r="BN5" s="1">
        <f t="shared" si="8"/>
        <v>2436.7</v>
      </c>
      <c r="BO5" s="1">
        <v>644.3</v>
      </c>
      <c r="BP5" s="1">
        <v>982.0</v>
      </c>
      <c r="BQ5" s="1">
        <v>344.9</v>
      </c>
      <c r="BR5" s="1"/>
      <c r="BS5" s="1">
        <f>1034.8+75</f>
        <v>1109.8</v>
      </c>
      <c r="BT5" s="1"/>
      <c r="BU5" s="1"/>
      <c r="BV5" s="1" t="s">
        <v>24</v>
      </c>
      <c r="BW5" s="1">
        <f>BX5/BX20*100</f>
        <v>14.81179441</v>
      </c>
      <c r="BX5" s="1">
        <f t="shared" si="9"/>
        <v>5131.3</v>
      </c>
      <c r="BY5" s="1">
        <v>976.6</v>
      </c>
      <c r="BZ5" s="1">
        <v>2369.7</v>
      </c>
      <c r="CA5" s="1">
        <v>1589.3</v>
      </c>
      <c r="CB5" s="1">
        <v>195.7</v>
      </c>
      <c r="CC5" s="1"/>
      <c r="CD5" s="1"/>
      <c r="CE5" s="1"/>
      <c r="CF5" s="1" t="s">
        <v>24</v>
      </c>
      <c r="CG5" s="1">
        <f>CH5/CH20*100</f>
        <v>13.86073123</v>
      </c>
      <c r="CH5" s="1">
        <f t="shared" si="10"/>
        <v>4903.4</v>
      </c>
      <c r="CI5" s="1">
        <v>1017.0</v>
      </c>
      <c r="CJ5" s="1">
        <v>2179.5</v>
      </c>
      <c r="CK5" s="1">
        <v>1515.5</v>
      </c>
      <c r="CL5" s="1">
        <v>191.4</v>
      </c>
      <c r="CM5" s="1"/>
      <c r="CN5" s="1"/>
      <c r="CO5" s="1"/>
      <c r="CP5" s="1" t="s">
        <v>24</v>
      </c>
      <c r="CQ5" s="1">
        <f>CR5/CR20*100</f>
        <v>13.63554134</v>
      </c>
      <c r="CR5" s="1">
        <f t="shared" si="11"/>
        <v>4922.7</v>
      </c>
      <c r="CS5" s="1">
        <v>1104.1</v>
      </c>
      <c r="CT5" s="1">
        <v>2124.1</v>
      </c>
      <c r="CU5" s="1">
        <v>1510.8</v>
      </c>
      <c r="CV5" s="1">
        <v>183.7</v>
      </c>
      <c r="CW5" s="1"/>
      <c r="CX5" s="1"/>
      <c r="CY5" s="1"/>
      <c r="CZ5" s="25" t="s">
        <v>80</v>
      </c>
      <c r="DA5" s="745">
        <f>DB5/DB21*100</f>
        <v>6.57760724</v>
      </c>
      <c r="DB5" s="745">
        <f t="shared" si="12"/>
        <v>2404.3</v>
      </c>
      <c r="DC5" s="745">
        <f>('ISPs (RV)'!J14)</f>
        <v>868.3</v>
      </c>
      <c r="DD5" s="745">
        <f>('CableSatIPTV (RV)'!M27)</f>
        <v>1080</v>
      </c>
      <c r="DE5" s="745">
        <f>('Total TV Universe (RV)'!O29)</f>
        <v>393.4</v>
      </c>
      <c r="DF5" s="543"/>
      <c r="DG5" s="745">
        <f>('Magazines (RV)'!M8)+('Newspaper (RV)'!M5)</f>
        <v>62.6</v>
      </c>
      <c r="DH5" s="543"/>
      <c r="DI5" s="543"/>
      <c r="DJ5" s="25" t="s">
        <v>80</v>
      </c>
      <c r="DK5" s="543">
        <f>DL5/DL21*100</f>
        <v>2.088116149</v>
      </c>
      <c r="DL5" s="543">
        <f t="shared" si="13"/>
        <v>106.5</v>
      </c>
      <c r="DM5" s="543" t="str">
        <f>('ISPs (RV)'!T14)</f>
        <v/>
      </c>
      <c r="DN5" s="543" t="str">
        <f>('CableSatIPTV (RV)'!W27)</f>
        <v/>
      </c>
      <c r="DO5" s="543" t="str">
        <f>('Total TV Universe (RV)'!Y29)</f>
        <v/>
      </c>
      <c r="DP5" s="543"/>
      <c r="DQ5" s="543">
        <f>('Magazines (RV)'!N8)+('Newspaper (RV)'!N5)</f>
        <v>106.5</v>
      </c>
      <c r="DR5" s="543"/>
    </row>
    <row r="6" ht="15.75" customHeight="1">
      <c r="A6" s="1" t="s">
        <v>720</v>
      </c>
      <c r="B6" s="1">
        <f>C6/C25*100</f>
        <v>4.949718392</v>
      </c>
      <c r="C6" s="1">
        <f t="shared" si="1"/>
        <v>315.5</v>
      </c>
      <c r="D6" s="1"/>
      <c r="E6" s="1"/>
      <c r="F6" s="1"/>
      <c r="G6" s="1">
        <v>315.5</v>
      </c>
      <c r="H6" s="1"/>
      <c r="I6" s="25" t="s">
        <v>818</v>
      </c>
      <c r="J6" s="1">
        <f>K6/K27*100</f>
        <v>4.03137456</v>
      </c>
      <c r="K6" s="1">
        <f t="shared" si="2"/>
        <v>345.9</v>
      </c>
      <c r="L6" s="1">
        <v>245.0</v>
      </c>
      <c r="M6" s="1">
        <v>100.9</v>
      </c>
      <c r="N6" s="1"/>
      <c r="O6" s="1"/>
      <c r="P6" s="1"/>
      <c r="Q6" s="1" t="s">
        <v>7</v>
      </c>
      <c r="R6" s="1">
        <f>S6/S26*100</f>
        <v>6.750268797</v>
      </c>
      <c r="S6" s="1">
        <f t="shared" si="3"/>
        <v>634.1</v>
      </c>
      <c r="T6" s="1">
        <v>509.4</v>
      </c>
      <c r="U6" s="1">
        <v>88.7</v>
      </c>
      <c r="V6" s="1">
        <v>36.0</v>
      </c>
      <c r="W6" s="1"/>
      <c r="X6" s="1"/>
      <c r="Y6" s="1" t="s">
        <v>24</v>
      </c>
      <c r="Z6" s="1">
        <f>AA6/AA21*100</f>
        <v>5.090823782</v>
      </c>
      <c r="AA6" s="1">
        <f t="shared" si="4"/>
        <v>607.6</v>
      </c>
      <c r="AB6" s="1"/>
      <c r="AC6" s="1">
        <v>534.4</v>
      </c>
      <c r="AD6" s="1">
        <v>24.6</v>
      </c>
      <c r="AE6" s="1">
        <v>48.6</v>
      </c>
      <c r="AF6" s="1"/>
      <c r="AG6" s="1"/>
      <c r="AH6" s="1" t="s">
        <v>7</v>
      </c>
      <c r="AI6" s="1">
        <f>AJ6/AJ21*100</f>
        <v>9.428126353</v>
      </c>
      <c r="AJ6" s="1">
        <f t="shared" si="5"/>
        <v>1676.5</v>
      </c>
      <c r="AK6" s="1">
        <v>111.5</v>
      </c>
      <c r="AL6" s="1">
        <v>1121.1</v>
      </c>
      <c r="AM6" s="1">
        <v>151.3</v>
      </c>
      <c r="AN6" s="1">
        <v>141.1</v>
      </c>
      <c r="AO6" s="1">
        <v>151.5</v>
      </c>
      <c r="AP6" s="1"/>
      <c r="AQ6" s="1"/>
      <c r="AR6" s="1" t="s">
        <v>7</v>
      </c>
      <c r="AS6" s="1">
        <f>AT6/AT21*100</f>
        <v>9.847298188</v>
      </c>
      <c r="AT6" s="1">
        <f t="shared" si="6"/>
        <v>2300.9</v>
      </c>
      <c r="AU6" s="1">
        <v>378.9</v>
      </c>
      <c r="AV6" s="1">
        <v>1253.1</v>
      </c>
      <c r="AW6" s="1">
        <v>185.6</v>
      </c>
      <c r="AX6" s="1">
        <v>204.7</v>
      </c>
      <c r="AY6" s="1">
        <v>278.6</v>
      </c>
      <c r="AZ6" s="1"/>
      <c r="BA6" s="1"/>
      <c r="BB6" s="1" t="s">
        <v>607</v>
      </c>
      <c r="BC6" s="1">
        <f>BD6/BD17*100</f>
        <v>7.542690195</v>
      </c>
      <c r="BD6" s="1">
        <f t="shared" si="7"/>
        <v>2328.7</v>
      </c>
      <c r="BE6" s="1"/>
      <c r="BF6" s="1"/>
      <c r="BG6" s="41">
        <v>1030.7</v>
      </c>
      <c r="BH6" s="1"/>
      <c r="BI6" s="41">
        <v>1298.0</v>
      </c>
      <c r="BJ6" s="1"/>
      <c r="BK6" s="1"/>
      <c r="BL6" s="25" t="s">
        <v>819</v>
      </c>
      <c r="BM6" s="1">
        <f>BN6/BN15*100</f>
        <v>8.570361279</v>
      </c>
      <c r="BN6" s="1">
        <f t="shared" si="8"/>
        <v>2248.4</v>
      </c>
      <c r="BO6" s="1"/>
      <c r="BP6" s="1"/>
      <c r="BQ6" s="1">
        <v>1691.8000000000002</v>
      </c>
      <c r="BR6" s="1">
        <v>161.2</v>
      </c>
      <c r="BS6" s="1">
        <v>395.4</v>
      </c>
      <c r="BT6" s="1"/>
      <c r="BU6" s="1"/>
      <c r="BV6" s="25" t="s">
        <v>80</v>
      </c>
      <c r="BW6" s="1">
        <f>BX6/BX20*100</f>
        <v>9.230634762</v>
      </c>
      <c r="BX6" s="1">
        <f t="shared" si="9"/>
        <v>3197.8</v>
      </c>
      <c r="BY6" s="1">
        <v>689.2</v>
      </c>
      <c r="BZ6" s="1">
        <v>1040.9</v>
      </c>
      <c r="CA6" s="1">
        <v>378.7</v>
      </c>
      <c r="CB6" s="1"/>
      <c r="CC6" s="1">
        <f>70.6+1018.4</f>
        <v>1089</v>
      </c>
      <c r="CD6" s="1"/>
      <c r="CE6" s="1"/>
      <c r="CF6" s="25" t="s">
        <v>80</v>
      </c>
      <c r="CG6" s="1">
        <f>CH6/CH20*100</f>
        <v>9.259615222</v>
      </c>
      <c r="CH6" s="1">
        <f t="shared" si="10"/>
        <v>3275.7</v>
      </c>
      <c r="CI6" s="1">
        <v>772.5</v>
      </c>
      <c r="CJ6" s="1">
        <v>1086.3</v>
      </c>
      <c r="CK6" s="1">
        <v>389.5</v>
      </c>
      <c r="CL6" s="1"/>
      <c r="CM6" s="1">
        <f>960+67.4</f>
        <v>1027.4</v>
      </c>
      <c r="CN6" s="1"/>
      <c r="CO6" s="1"/>
      <c r="CP6" s="25" t="s">
        <v>80</v>
      </c>
      <c r="CQ6" s="1">
        <f>CR6/CR20*100</f>
        <v>8.908930389</v>
      </c>
      <c r="CR6" s="1">
        <f t="shared" si="11"/>
        <v>3216.3</v>
      </c>
      <c r="CS6" s="1">
        <v>818.4</v>
      </c>
      <c r="CT6" s="1">
        <v>1090.0</v>
      </c>
      <c r="CU6" s="1">
        <v>380.1</v>
      </c>
      <c r="CV6" s="1"/>
      <c r="CW6" s="1">
        <f>67.9+859.9</f>
        <v>927.8</v>
      </c>
      <c r="CX6" s="1"/>
      <c r="CY6" s="1"/>
      <c r="CZ6" s="1" t="s">
        <v>713</v>
      </c>
      <c r="DA6" s="745">
        <f>DB6/DB21*100</f>
        <v>5.188384199</v>
      </c>
      <c r="DB6" s="745">
        <f t="shared" si="12"/>
        <v>1896.5</v>
      </c>
      <c r="DC6" s="543"/>
      <c r="DD6" s="543"/>
      <c r="DE6" s="543"/>
      <c r="DF6" s="543"/>
      <c r="DG6" s="543"/>
      <c r="DH6" s="770">
        <v>1896.5</v>
      </c>
      <c r="DI6" s="543"/>
      <c r="DJ6" s="1" t="s">
        <v>713</v>
      </c>
      <c r="DK6" s="543">
        <f>DL6/DL21*100</f>
        <v>0</v>
      </c>
      <c r="DL6" s="543">
        <f t="shared" si="13"/>
        <v>0</v>
      </c>
      <c r="DM6" s="543"/>
      <c r="DN6" s="543"/>
      <c r="DO6" s="543"/>
      <c r="DP6" s="543"/>
      <c r="DQ6" s="543"/>
      <c r="DR6" s="771"/>
    </row>
    <row r="7" ht="15.75" customHeight="1">
      <c r="A7" s="1" t="s">
        <v>7</v>
      </c>
      <c r="B7" s="1">
        <f>C7/C25*100</f>
        <v>3.181625641</v>
      </c>
      <c r="C7" s="1">
        <f t="shared" si="1"/>
        <v>202.8</v>
      </c>
      <c r="D7" s="1">
        <v>164.1</v>
      </c>
      <c r="E7" s="1">
        <v>15.7</v>
      </c>
      <c r="F7" s="1">
        <v>23.0</v>
      </c>
      <c r="G7" s="1"/>
      <c r="H7" s="1"/>
      <c r="I7" s="1" t="s">
        <v>7</v>
      </c>
      <c r="J7" s="1">
        <f>K7/K27*100</f>
        <v>4.251649146</v>
      </c>
      <c r="K7" s="1">
        <f t="shared" si="2"/>
        <v>364.8</v>
      </c>
      <c r="L7" s="1">
        <v>277.8</v>
      </c>
      <c r="M7" s="1">
        <v>61.8</v>
      </c>
      <c r="N7" s="1">
        <v>25.2</v>
      </c>
      <c r="O7" s="1"/>
      <c r="P7" s="1"/>
      <c r="Q7" s="25" t="s">
        <v>989</v>
      </c>
      <c r="R7" s="1">
        <f>S7/S26*100</f>
        <v>4.889447183</v>
      </c>
      <c r="S7" s="1">
        <f t="shared" si="3"/>
        <v>459.3</v>
      </c>
      <c r="T7" s="1">
        <v>292.3</v>
      </c>
      <c r="U7" s="1">
        <v>167.0</v>
      </c>
      <c r="V7" s="1"/>
      <c r="W7" s="1"/>
      <c r="X7" s="1"/>
      <c r="Y7" s="1" t="s">
        <v>618</v>
      </c>
      <c r="Z7" s="1">
        <f>AA7/AA21*100</f>
        <v>3.098398016</v>
      </c>
      <c r="AA7" s="1">
        <f t="shared" si="4"/>
        <v>369.8</v>
      </c>
      <c r="AB7" s="1"/>
      <c r="AC7" s="1"/>
      <c r="AD7" s="1"/>
      <c r="AE7" s="1"/>
      <c r="AF7" s="1">
        <v>369.8</v>
      </c>
      <c r="AG7" s="1"/>
      <c r="AH7" s="1" t="s">
        <v>376</v>
      </c>
      <c r="AI7" s="1">
        <f>AJ7/AJ21*100</f>
        <v>8.639684173</v>
      </c>
      <c r="AJ7" s="1">
        <f t="shared" si="5"/>
        <v>1536.3</v>
      </c>
      <c r="AK7" s="1"/>
      <c r="AL7" s="1"/>
      <c r="AM7" s="41">
        <v>1255.9</v>
      </c>
      <c r="AN7" s="1">
        <v>280.4</v>
      </c>
      <c r="AO7" s="1"/>
      <c r="AP7" s="1"/>
      <c r="AQ7" s="1"/>
      <c r="AR7" s="1" t="s">
        <v>376</v>
      </c>
      <c r="AS7" s="1">
        <f>AT7/AT21*100</f>
        <v>6.646466203</v>
      </c>
      <c r="AT7" s="1">
        <f t="shared" si="6"/>
        <v>1553</v>
      </c>
      <c r="AU7" s="1"/>
      <c r="AV7" s="1"/>
      <c r="AW7" s="41">
        <v>1178.1</v>
      </c>
      <c r="AX7" s="1">
        <v>374.9</v>
      </c>
      <c r="AY7" s="1"/>
      <c r="AZ7" s="1"/>
      <c r="BA7" s="1"/>
      <c r="BB7" s="1" t="s">
        <v>821</v>
      </c>
      <c r="BC7" s="1">
        <f>BD7/BD17*100</f>
        <v>7.061048922</v>
      </c>
      <c r="BD7" s="1">
        <f t="shared" si="7"/>
        <v>2180</v>
      </c>
      <c r="BE7" s="41"/>
      <c r="BF7" s="41"/>
      <c r="BG7" s="41">
        <v>1585.8</v>
      </c>
      <c r="BH7" s="41">
        <v>172.1</v>
      </c>
      <c r="BI7" s="41">
        <v>422.1</v>
      </c>
      <c r="BJ7" s="1"/>
      <c r="BK7" s="1"/>
      <c r="BL7" s="1" t="s">
        <v>376</v>
      </c>
      <c r="BM7" s="1">
        <f>BN7/BN15*100</f>
        <v>6.823050475</v>
      </c>
      <c r="BN7" s="1">
        <f t="shared" si="8"/>
        <v>1790</v>
      </c>
      <c r="BO7" s="1"/>
      <c r="BP7" s="1"/>
      <c r="BQ7" s="41">
        <v>1425.3</v>
      </c>
      <c r="BR7" s="1">
        <v>364.7</v>
      </c>
      <c r="BS7" s="1"/>
      <c r="BT7" s="1"/>
      <c r="BU7" s="1"/>
      <c r="BV7" s="1" t="s">
        <v>376</v>
      </c>
      <c r="BW7" s="1">
        <f>BX7/BX20*100</f>
        <v>5.297411006</v>
      </c>
      <c r="BX7" s="1">
        <f t="shared" si="9"/>
        <v>1835.2</v>
      </c>
      <c r="BY7" s="1"/>
      <c r="BZ7" s="1"/>
      <c r="CA7" s="1">
        <v>1498.3</v>
      </c>
      <c r="CB7" s="1">
        <v>336.9</v>
      </c>
      <c r="CC7" s="1"/>
      <c r="CD7" s="1"/>
      <c r="CE7" s="1"/>
      <c r="CF7" s="1" t="s">
        <v>376</v>
      </c>
      <c r="CG7" s="1">
        <f>CH7/CH20*100</f>
        <v>5.253814712</v>
      </c>
      <c r="CH7" s="1">
        <f t="shared" si="10"/>
        <v>1858.6</v>
      </c>
      <c r="CI7" s="1"/>
      <c r="CJ7" s="1"/>
      <c r="CK7" s="1">
        <v>1532.8</v>
      </c>
      <c r="CL7" s="1">
        <v>325.8</v>
      </c>
      <c r="CM7" s="1"/>
      <c r="CN7" s="1"/>
      <c r="CO7" s="1"/>
      <c r="CP7" s="1" t="s">
        <v>376</v>
      </c>
      <c r="CQ7" s="1">
        <f>CR7/CR20*100</f>
        <v>5.101936661</v>
      </c>
      <c r="CR7" s="1">
        <f t="shared" si="11"/>
        <v>1841.9</v>
      </c>
      <c r="CS7" s="1"/>
      <c r="CT7" s="1"/>
      <c r="CU7" s="1">
        <v>1537.1</v>
      </c>
      <c r="CV7" s="1">
        <v>304.8</v>
      </c>
      <c r="CW7" s="1"/>
      <c r="CX7" s="1"/>
      <c r="CY7" s="1"/>
      <c r="CZ7" s="1" t="s">
        <v>376</v>
      </c>
      <c r="DA7" s="745">
        <f>DB7/DB21*100</f>
        <v>4.697587402</v>
      </c>
      <c r="DB7" s="745">
        <f t="shared" si="12"/>
        <v>1717.1</v>
      </c>
      <c r="DC7" s="543"/>
      <c r="DD7" s="543"/>
      <c r="DE7" s="745">
        <f>('Total TV Universe (RV)'!O25)</f>
        <v>1428.4</v>
      </c>
      <c r="DF7" s="745">
        <f>('Radio (RV)'!M12)</f>
        <v>288.7</v>
      </c>
      <c r="DG7" s="543"/>
      <c r="DH7" s="543"/>
      <c r="DI7" s="543"/>
      <c r="DJ7" s="1" t="s">
        <v>376</v>
      </c>
      <c r="DK7" s="543">
        <f>DL7/DL21*100</f>
        <v>0</v>
      </c>
      <c r="DL7" s="543">
        <f t="shared" si="13"/>
        <v>0</v>
      </c>
      <c r="DM7" s="543"/>
      <c r="DN7" s="543"/>
      <c r="DO7" s="543" t="str">
        <f>('Total TV Universe (RV)'!Y25)</f>
        <v/>
      </c>
      <c r="DP7" s="543" t="str">
        <f>('Radio (RV)'!W12)</f>
        <v/>
      </c>
      <c r="DQ7" s="543"/>
      <c r="DR7" s="543"/>
    </row>
    <row r="8" ht="15.75" customHeight="1">
      <c r="A8" s="1" t="s">
        <v>335</v>
      </c>
      <c r="B8" s="1">
        <f>C8/C25*100</f>
        <v>2.317189878</v>
      </c>
      <c r="C8" s="1">
        <f t="shared" si="1"/>
        <v>147.7</v>
      </c>
      <c r="D8" s="1"/>
      <c r="E8" s="1">
        <v>147.7</v>
      </c>
      <c r="F8" s="1"/>
      <c r="G8" s="1"/>
      <c r="H8" s="1"/>
      <c r="I8" s="1" t="s">
        <v>720</v>
      </c>
      <c r="J8" s="1">
        <f>K8/K27*100</f>
        <v>4.710845901</v>
      </c>
      <c r="K8" s="1">
        <f t="shared" si="2"/>
        <v>404.2</v>
      </c>
      <c r="L8" s="1"/>
      <c r="M8" s="1"/>
      <c r="N8" s="1"/>
      <c r="O8" s="1">
        <v>404.2</v>
      </c>
      <c r="P8" s="1"/>
      <c r="Q8" s="1" t="s">
        <v>720</v>
      </c>
      <c r="R8" s="1">
        <f>S8/S26*100</f>
        <v>4.381660049</v>
      </c>
      <c r="S8" s="1">
        <f t="shared" si="3"/>
        <v>411.6</v>
      </c>
      <c r="T8" s="1"/>
      <c r="U8" s="1"/>
      <c r="V8" s="1"/>
      <c r="W8" s="1">
        <v>411.6</v>
      </c>
      <c r="X8" s="1"/>
      <c r="Y8" s="1" t="s">
        <v>853</v>
      </c>
      <c r="Z8" s="1">
        <f>AA8/AA21*100</f>
        <v>2.728902741</v>
      </c>
      <c r="AA8" s="1">
        <f t="shared" si="4"/>
        <v>325.7</v>
      </c>
      <c r="AB8" s="1"/>
      <c r="AC8" s="1">
        <v>307.7</v>
      </c>
      <c r="AD8" s="1">
        <v>18.0</v>
      </c>
      <c r="AE8" s="1"/>
      <c r="AF8" s="1"/>
      <c r="AG8" s="1"/>
      <c r="AH8" s="1" t="s">
        <v>720</v>
      </c>
      <c r="AI8" s="1">
        <f>AJ8/AJ21*100</f>
        <v>4.741338102</v>
      </c>
      <c r="AJ8" s="1">
        <f t="shared" si="5"/>
        <v>843.1</v>
      </c>
      <c r="AK8" s="1"/>
      <c r="AL8" s="1"/>
      <c r="AM8" s="1"/>
      <c r="AN8" s="1"/>
      <c r="AO8" s="1">
        <v>843.1</v>
      </c>
      <c r="AP8" s="1"/>
      <c r="AQ8" s="1"/>
      <c r="AR8" s="1" t="s">
        <v>720</v>
      </c>
      <c r="AS8" s="1">
        <f>AT8/AT21*100</f>
        <v>3.982316035</v>
      </c>
      <c r="AT8" s="1">
        <f t="shared" si="6"/>
        <v>930.5</v>
      </c>
      <c r="AU8" s="1"/>
      <c r="AV8" s="1"/>
      <c r="AW8" s="1"/>
      <c r="AX8" s="1"/>
      <c r="AY8" s="1">
        <v>930.5</v>
      </c>
      <c r="AZ8" s="1"/>
      <c r="BA8" s="1"/>
      <c r="BB8" s="1" t="s">
        <v>376</v>
      </c>
      <c r="BC8" s="1">
        <f>BD8/BD17*100</f>
        <v>5.776780162</v>
      </c>
      <c r="BD8" s="1">
        <f t="shared" si="7"/>
        <v>1783.5</v>
      </c>
      <c r="BE8" s="1"/>
      <c r="BF8" s="1"/>
      <c r="BG8" s="41">
        <v>1386.9</v>
      </c>
      <c r="BH8" s="1">
        <v>396.6</v>
      </c>
      <c r="BI8" s="1"/>
      <c r="BJ8" s="1"/>
      <c r="BK8" s="1"/>
      <c r="BL8" s="1" t="s">
        <v>824</v>
      </c>
      <c r="BM8" s="1">
        <f>BN8/BN15*100</f>
        <v>4.011877444</v>
      </c>
      <c r="BN8" s="1">
        <f t="shared" si="8"/>
        <v>1052.5</v>
      </c>
      <c r="BO8" s="1"/>
      <c r="BP8" s="1"/>
      <c r="BQ8" s="1"/>
      <c r="BR8" s="1"/>
      <c r="BS8" s="1">
        <v>1052.5</v>
      </c>
      <c r="BT8" s="1"/>
      <c r="BU8" s="1"/>
      <c r="BV8" s="1" t="s">
        <v>822</v>
      </c>
      <c r="BW8" s="1">
        <f>BX8/BX20*100</f>
        <v>0.4996631676</v>
      </c>
      <c r="BX8" s="1">
        <f t="shared" si="9"/>
        <v>173.1</v>
      </c>
      <c r="BY8" s="1">
        <v>102.5</v>
      </c>
      <c r="BZ8" s="1">
        <v>70.6</v>
      </c>
      <c r="CA8" s="1"/>
      <c r="CB8" s="1"/>
      <c r="CC8" s="1"/>
      <c r="CD8" s="1"/>
      <c r="CE8" s="1"/>
      <c r="CF8" s="1" t="s">
        <v>822</v>
      </c>
      <c r="CG8" s="1">
        <f>CH8/CH20*100</f>
        <v>0.5331267915</v>
      </c>
      <c r="CH8" s="1">
        <f t="shared" si="10"/>
        <v>188.6</v>
      </c>
      <c r="CI8" s="1">
        <v>110.1</v>
      </c>
      <c r="CJ8" s="1">
        <v>78.5</v>
      </c>
      <c r="CK8" s="1"/>
      <c r="CL8" s="1"/>
      <c r="CM8" s="1"/>
      <c r="CN8" s="1"/>
      <c r="CO8" s="1"/>
      <c r="CP8" s="1" t="s">
        <v>822</v>
      </c>
      <c r="CQ8" s="1">
        <f>CR8/CR20*100</f>
        <v>0.5531553023</v>
      </c>
      <c r="CR8" s="1">
        <f t="shared" si="11"/>
        <v>199.7</v>
      </c>
      <c r="CS8" s="1">
        <v>117.7</v>
      </c>
      <c r="CT8" s="1">
        <v>82.0</v>
      </c>
      <c r="CU8" s="1"/>
      <c r="CV8" s="1"/>
      <c r="CW8" s="1"/>
      <c r="CX8" s="1"/>
      <c r="CY8" s="1"/>
      <c r="CZ8" s="1" t="s">
        <v>10</v>
      </c>
      <c r="DA8" s="745">
        <f>DB8/DB21*100</f>
        <v>4.316825934</v>
      </c>
      <c r="DB8" s="745">
        <f t="shared" si="12"/>
        <v>1577.921</v>
      </c>
      <c r="DC8" s="745">
        <f>('ISPs (RV)'!J13)</f>
        <v>880.221</v>
      </c>
      <c r="DD8" s="745">
        <f>('CableSatIPTV (RV)'!M35)</f>
        <v>697.7</v>
      </c>
      <c r="DE8" s="543"/>
      <c r="DF8" s="543"/>
      <c r="DG8" s="543"/>
      <c r="DH8" s="543"/>
      <c r="DI8" s="543"/>
      <c r="DJ8" s="1" t="s">
        <v>10</v>
      </c>
      <c r="DK8" s="543">
        <f>DL8/DL21*100</f>
        <v>0</v>
      </c>
      <c r="DL8" s="543">
        <f t="shared" si="13"/>
        <v>0</v>
      </c>
      <c r="DM8" s="543" t="str">
        <f>('ISPs (RV)'!T13)</f>
        <v/>
      </c>
      <c r="DN8" s="543" t="str">
        <f>('CableSatIPTV (RV)'!W35)</f>
        <v/>
      </c>
      <c r="DO8" s="543"/>
      <c r="DP8" s="543"/>
      <c r="DQ8" s="543"/>
      <c r="DR8" s="543"/>
    </row>
    <row r="9" ht="15.75" customHeight="1">
      <c r="A9" s="25" t="s">
        <v>794</v>
      </c>
      <c r="B9" s="1">
        <f>C9/C25*100</f>
        <v>1.992438148</v>
      </c>
      <c r="C9" s="1">
        <f t="shared" si="1"/>
        <v>127</v>
      </c>
      <c r="D9" s="1"/>
      <c r="E9" s="1"/>
      <c r="F9" s="1"/>
      <c r="G9" s="1">
        <v>127.0</v>
      </c>
      <c r="H9" s="1"/>
      <c r="I9" s="757" t="s">
        <v>794</v>
      </c>
      <c r="J9" s="1">
        <f>K9/K27*100</f>
        <v>1.977809375</v>
      </c>
      <c r="K9" s="1">
        <f t="shared" si="2"/>
        <v>169.7</v>
      </c>
      <c r="L9" s="1"/>
      <c r="M9" s="1"/>
      <c r="N9" s="1"/>
      <c r="O9" s="1">
        <v>169.7</v>
      </c>
      <c r="P9" s="1"/>
      <c r="Q9" s="1" t="s">
        <v>607</v>
      </c>
      <c r="R9" s="1">
        <f>S9/S26*100</f>
        <v>2.596421006</v>
      </c>
      <c r="S9" s="1">
        <f t="shared" si="3"/>
        <v>243.9</v>
      </c>
      <c r="T9" s="1"/>
      <c r="U9" s="1">
        <v>243.9</v>
      </c>
      <c r="V9" s="1"/>
      <c r="W9" s="1"/>
      <c r="X9" s="1"/>
      <c r="Y9" s="1" t="s">
        <v>607</v>
      </c>
      <c r="Z9" s="1">
        <f>AA9/AA21*100</f>
        <v>2.949259334</v>
      </c>
      <c r="AA9" s="1">
        <f t="shared" si="4"/>
        <v>352</v>
      </c>
      <c r="AB9" s="1"/>
      <c r="AC9" s="1"/>
      <c r="AD9" s="1">
        <v>352.0</v>
      </c>
      <c r="AE9" s="1"/>
      <c r="AF9" s="1"/>
      <c r="AG9" s="1"/>
      <c r="AH9" s="1" t="s">
        <v>35</v>
      </c>
      <c r="AI9" s="1">
        <f>AJ9/AJ21*100</f>
        <v>2.296717449</v>
      </c>
      <c r="AJ9" s="1">
        <f t="shared" si="5"/>
        <v>408.4</v>
      </c>
      <c r="AK9" s="1">
        <v>30.1</v>
      </c>
      <c r="AL9" s="1">
        <v>341.1</v>
      </c>
      <c r="AM9" s="1">
        <v>37.2</v>
      </c>
      <c r="AN9" s="1"/>
      <c r="AO9" s="1"/>
      <c r="AP9" s="1"/>
      <c r="AQ9" s="1"/>
      <c r="AR9" s="1" t="s">
        <v>35</v>
      </c>
      <c r="AS9" s="1">
        <f>AT9/AT21*100</f>
        <v>3.257324808</v>
      </c>
      <c r="AT9" s="1">
        <f t="shared" si="6"/>
        <v>761.1</v>
      </c>
      <c r="AU9" s="1">
        <v>101.5</v>
      </c>
      <c r="AV9" s="1">
        <v>546.6</v>
      </c>
      <c r="AW9" s="1">
        <v>113.0</v>
      </c>
      <c r="AX9" s="1"/>
      <c r="AY9" s="1"/>
      <c r="AZ9" s="1"/>
      <c r="BA9" s="1"/>
      <c r="BB9" s="1" t="s">
        <v>720</v>
      </c>
      <c r="BC9" s="1">
        <f>BD9/BD17*100</f>
        <v>3.185893449</v>
      </c>
      <c r="BD9" s="1">
        <f t="shared" si="7"/>
        <v>983.6</v>
      </c>
      <c r="BE9" s="1"/>
      <c r="BF9" s="1"/>
      <c r="BG9" s="1"/>
      <c r="BH9" s="1"/>
      <c r="BI9" s="1">
        <v>983.6</v>
      </c>
      <c r="BJ9" s="1"/>
      <c r="BK9" s="1"/>
      <c r="BL9" s="1" t="s">
        <v>713</v>
      </c>
      <c r="BM9" s="1">
        <f>BN9/BN15*100</f>
        <v>4.343500568</v>
      </c>
      <c r="BN9" s="1">
        <f t="shared" si="8"/>
        <v>1139.5</v>
      </c>
      <c r="BO9" s="1"/>
      <c r="BP9" s="1"/>
      <c r="BQ9" s="1"/>
      <c r="BR9" s="1"/>
      <c r="BS9" s="1"/>
      <c r="BT9" s="1">
        <f>BT15/2</f>
        <v>1139.5</v>
      </c>
      <c r="BU9" s="1"/>
      <c r="BV9" s="1" t="s">
        <v>713</v>
      </c>
      <c r="BW9" s="1">
        <f>BX9/BX20*100</f>
        <v>3.859327874</v>
      </c>
      <c r="BX9" s="1">
        <f t="shared" si="9"/>
        <v>1337</v>
      </c>
      <c r="BY9" s="1"/>
      <c r="BZ9" s="1"/>
      <c r="CA9" s="1"/>
      <c r="CB9" s="1"/>
      <c r="CC9" s="1"/>
      <c r="CD9" s="1">
        <v>1337.0</v>
      </c>
      <c r="CE9" s="1"/>
      <c r="CF9" s="1" t="s">
        <v>713</v>
      </c>
      <c r="CG9" s="1">
        <f>CH9/CH20*100</f>
        <v>4.360276118</v>
      </c>
      <c r="CH9" s="1">
        <f t="shared" si="10"/>
        <v>1542.5</v>
      </c>
      <c r="CI9" s="1"/>
      <c r="CJ9" s="1"/>
      <c r="CK9" s="1"/>
      <c r="CL9" s="1"/>
      <c r="CM9" s="1"/>
      <c r="CN9" s="1">
        <v>1542.5</v>
      </c>
      <c r="CO9" s="1"/>
      <c r="CP9" s="1" t="s">
        <v>713</v>
      </c>
      <c r="CQ9" s="1">
        <f>CR9/CR20*100</f>
        <v>5.1811567</v>
      </c>
      <c r="CR9" s="1">
        <f t="shared" si="11"/>
        <v>1870.5</v>
      </c>
      <c r="CS9" s="1"/>
      <c r="CT9" s="1"/>
      <c r="CU9" s="1"/>
      <c r="CV9" s="1"/>
      <c r="CW9" s="1"/>
      <c r="CX9" s="29">
        <f>CX20/2</f>
        <v>1870.5</v>
      </c>
      <c r="CY9" s="1"/>
      <c r="CZ9" s="1" t="s">
        <v>825</v>
      </c>
      <c r="DA9" s="745">
        <f>DB9/DB21*100</f>
        <v>3.038344051</v>
      </c>
      <c r="DB9" s="745">
        <f t="shared" si="12"/>
        <v>1110.6</v>
      </c>
      <c r="DC9" s="745">
        <f>('ISPs (RV)'!J17)</f>
        <v>395.4</v>
      </c>
      <c r="DD9" s="745">
        <f>('CableSatIPTV (RV)'!M33)</f>
        <v>600.5</v>
      </c>
      <c r="DE9" s="745">
        <f>('Total TV Universe (RV)'!O42)</f>
        <v>17.6</v>
      </c>
      <c r="DF9" s="745">
        <f>('Radio (RV)'!M21)</f>
        <v>97.1</v>
      </c>
      <c r="DG9" s="543"/>
      <c r="DH9" s="543"/>
      <c r="DI9" s="543"/>
      <c r="DJ9" s="1" t="s">
        <v>825</v>
      </c>
      <c r="DK9" s="543">
        <f>DL9/DL21*100</f>
        <v>0</v>
      </c>
      <c r="DL9" s="543">
        <f t="shared" si="13"/>
        <v>0</v>
      </c>
      <c r="DM9" s="543" t="str">
        <f>('ISPs (RV)'!T17)</f>
        <v/>
      </c>
      <c r="DN9" s="543" t="str">
        <f>('CableSatIPTV (RV)'!W33)</f>
        <v/>
      </c>
      <c r="DO9" s="543" t="str">
        <f>('Total TV Universe (RV)'!Y42)</f>
        <v/>
      </c>
      <c r="DP9" s="543" t="str">
        <f>('Radio (RV)'!W21)</f>
        <v/>
      </c>
      <c r="DQ9" s="543"/>
      <c r="DR9" s="543"/>
    </row>
    <row r="10" ht="15.75" customHeight="1">
      <c r="A10" s="1" t="s">
        <v>840</v>
      </c>
      <c r="B10" s="1">
        <f>C10/C25*100</f>
        <v>2.205801603</v>
      </c>
      <c r="C10" s="1">
        <f t="shared" si="1"/>
        <v>140.6</v>
      </c>
      <c r="D10" s="1">
        <v>20.9</v>
      </c>
      <c r="E10" s="1">
        <v>95.5</v>
      </c>
      <c r="F10" s="1">
        <v>24.2</v>
      </c>
      <c r="G10" s="1"/>
      <c r="H10" s="1"/>
      <c r="I10" s="1" t="s">
        <v>335</v>
      </c>
      <c r="J10" s="1">
        <f>K10/K27*100</f>
        <v>2.666604508</v>
      </c>
      <c r="K10" s="1">
        <f t="shared" si="2"/>
        <v>228.8</v>
      </c>
      <c r="L10" s="1"/>
      <c r="M10" s="1">
        <v>228.8</v>
      </c>
      <c r="N10" s="1"/>
      <c r="O10" s="1"/>
      <c r="P10" s="1"/>
      <c r="Q10" s="1" t="s">
        <v>853</v>
      </c>
      <c r="R10" s="1">
        <f>S10/S26*100</f>
        <v>2.421835911</v>
      </c>
      <c r="S10" s="1">
        <f t="shared" si="3"/>
        <v>227.5</v>
      </c>
      <c r="T10" s="1"/>
      <c r="U10" s="1">
        <v>227.5</v>
      </c>
      <c r="V10" s="1"/>
      <c r="W10" s="1"/>
      <c r="X10" s="1"/>
      <c r="Y10" s="1" t="s">
        <v>720</v>
      </c>
      <c r="Z10" s="1">
        <f>AA10/AA21*100</f>
        <v>4.26302031</v>
      </c>
      <c r="AA10" s="1">
        <f t="shared" si="4"/>
        <v>508.8</v>
      </c>
      <c r="AB10" s="1"/>
      <c r="AC10" s="1"/>
      <c r="AD10" s="1"/>
      <c r="AE10" s="1"/>
      <c r="AF10" s="1">
        <v>508.8</v>
      </c>
      <c r="AG10" s="1"/>
      <c r="AH10" s="1" t="s">
        <v>609</v>
      </c>
      <c r="AI10" s="1">
        <f>AJ10/AJ21*100</f>
        <v>5.990360985</v>
      </c>
      <c r="AJ10" s="1">
        <f t="shared" si="5"/>
        <v>1065.2</v>
      </c>
      <c r="AK10" s="1"/>
      <c r="AL10" s="1"/>
      <c r="AM10" s="1"/>
      <c r="AN10" s="1"/>
      <c r="AO10" s="1">
        <v>1065.2</v>
      </c>
      <c r="AP10" s="1"/>
      <c r="AQ10" s="1"/>
      <c r="AR10" s="1" t="s">
        <v>196</v>
      </c>
      <c r="AS10" s="1">
        <f>AT10/AT21*100</f>
        <v>2.450590179</v>
      </c>
      <c r="AT10" s="1">
        <f t="shared" si="6"/>
        <v>572.6</v>
      </c>
      <c r="AU10" s="1"/>
      <c r="AV10" s="1"/>
      <c r="AW10" s="1">
        <v>449.8</v>
      </c>
      <c r="AX10" s="1">
        <v>122.8</v>
      </c>
      <c r="AY10" s="1"/>
      <c r="AZ10" s="1"/>
      <c r="BA10" s="1"/>
      <c r="BB10" s="1" t="s">
        <v>35</v>
      </c>
      <c r="BC10" s="1">
        <f>BD10/BD17*100</f>
        <v>2.465536899</v>
      </c>
      <c r="BD10" s="1">
        <f t="shared" si="7"/>
        <v>761.2</v>
      </c>
      <c r="BE10" s="41">
        <v>215.9</v>
      </c>
      <c r="BF10" s="41">
        <v>512.1</v>
      </c>
      <c r="BG10" s="1"/>
      <c r="BH10" s="1">
        <v>33.2</v>
      </c>
      <c r="BI10" s="1"/>
      <c r="BJ10" s="1"/>
      <c r="BK10" s="1"/>
      <c r="BL10" s="1" t="s">
        <v>35</v>
      </c>
      <c r="BM10" s="1">
        <f>BN10/BN15*100</f>
        <v>2.497846356</v>
      </c>
      <c r="BN10" s="1">
        <f t="shared" si="8"/>
        <v>655.3</v>
      </c>
      <c r="BO10" s="1">
        <v>284.4</v>
      </c>
      <c r="BP10" s="1">
        <v>613.5</v>
      </c>
      <c r="BQ10" s="1"/>
      <c r="BR10" s="1">
        <v>41.8</v>
      </c>
      <c r="BS10" s="1"/>
      <c r="BT10" s="1"/>
      <c r="BU10" s="1"/>
      <c r="BV10" s="1" t="s">
        <v>825</v>
      </c>
      <c r="BW10" s="1">
        <f>BX10/BX20*100</f>
        <v>3.033483667</v>
      </c>
      <c r="BX10" s="1">
        <f t="shared" si="9"/>
        <v>1050.9</v>
      </c>
      <c r="BY10" s="1">
        <v>307.8</v>
      </c>
      <c r="BZ10" s="1">
        <v>639.7</v>
      </c>
      <c r="CA10" s="1">
        <v>19.3</v>
      </c>
      <c r="CB10" s="1">
        <v>84.1</v>
      </c>
      <c r="CC10" s="1"/>
      <c r="CD10" s="1"/>
      <c r="CE10" s="1"/>
      <c r="CF10" s="1" t="s">
        <v>825</v>
      </c>
      <c r="CG10" s="1">
        <f>CH10/CH20*100</f>
        <v>3.150988518</v>
      </c>
      <c r="CH10" s="1">
        <f t="shared" si="10"/>
        <v>1114.7</v>
      </c>
      <c r="CI10" s="1">
        <v>345.2</v>
      </c>
      <c r="CJ10" s="1">
        <v>652.7</v>
      </c>
      <c r="CK10" s="1">
        <v>21.4</v>
      </c>
      <c r="CL10" s="1">
        <v>95.4</v>
      </c>
      <c r="CM10" s="1"/>
      <c r="CN10" s="1"/>
      <c r="CO10" s="1"/>
      <c r="CP10" s="1" t="s">
        <v>825</v>
      </c>
      <c r="CQ10" s="1">
        <f>CR10/CR20*100</f>
        <v>3.090966459</v>
      </c>
      <c r="CR10" s="1">
        <f t="shared" si="11"/>
        <v>1115.9</v>
      </c>
      <c r="CS10" s="1">
        <v>373.0</v>
      </c>
      <c r="CT10" s="1">
        <v>631.5</v>
      </c>
      <c r="CU10" s="1">
        <v>16.7</v>
      </c>
      <c r="CV10" s="1">
        <v>94.7</v>
      </c>
      <c r="CW10" s="1"/>
      <c r="CX10" s="1"/>
      <c r="CY10" s="1"/>
      <c r="CZ10" s="1" t="s">
        <v>720</v>
      </c>
      <c r="DA10" s="745">
        <f>DB10/DB21*100</f>
        <v>2.347562606</v>
      </c>
      <c r="DB10" s="745">
        <f t="shared" si="12"/>
        <v>858.1</v>
      </c>
      <c r="DC10" s="543"/>
      <c r="DD10" s="543"/>
      <c r="DE10" s="543"/>
      <c r="DF10" s="543"/>
      <c r="DG10" s="745">
        <f>('Newspaper (RV)'!M3)</f>
        <v>858.1</v>
      </c>
      <c r="DH10" s="543"/>
      <c r="DI10" s="543"/>
      <c r="DJ10" s="1" t="s">
        <v>720</v>
      </c>
      <c r="DK10" s="543">
        <f>DL10/DL21*100</f>
        <v>0</v>
      </c>
      <c r="DL10" s="543">
        <f t="shared" si="13"/>
        <v>0</v>
      </c>
      <c r="DM10" s="543"/>
      <c r="DN10" s="543"/>
      <c r="DO10" s="543"/>
      <c r="DP10" s="543"/>
      <c r="DQ10" s="543" t="str">
        <f>('Newspaper (RV)'!W3)</f>
        <v/>
      </c>
      <c r="DR10" s="543"/>
    </row>
    <row r="11" ht="15.75" customHeight="1">
      <c r="A11" s="1" t="s">
        <v>838</v>
      </c>
      <c r="B11" s="1">
        <f>C11/C25*100</f>
        <v>1.165654759</v>
      </c>
      <c r="C11" s="1">
        <f t="shared" si="1"/>
        <v>74.3</v>
      </c>
      <c r="D11" s="1">
        <v>18.9</v>
      </c>
      <c r="E11" s="1">
        <v>55.4</v>
      </c>
      <c r="F11" s="1"/>
      <c r="G11" s="1"/>
      <c r="H11" s="1"/>
      <c r="I11" s="1" t="s">
        <v>607</v>
      </c>
      <c r="J11" s="1">
        <f>K11/K27*100</f>
        <v>1.650311182</v>
      </c>
      <c r="K11" s="1">
        <f t="shared" si="2"/>
        <v>141.6</v>
      </c>
      <c r="L11" s="1"/>
      <c r="M11" s="1">
        <v>141.6</v>
      </c>
      <c r="N11" s="1"/>
      <c r="O11" s="1"/>
      <c r="P11" s="1"/>
      <c r="Q11" s="1" t="s">
        <v>335</v>
      </c>
      <c r="R11" s="1">
        <f>S11/S26*100</f>
        <v>1.795884476</v>
      </c>
      <c r="S11" s="1">
        <f t="shared" si="3"/>
        <v>168.7</v>
      </c>
      <c r="T11" s="1"/>
      <c r="U11" s="1">
        <v>168.7</v>
      </c>
      <c r="V11" s="1"/>
      <c r="W11" s="1"/>
      <c r="X11" s="1"/>
      <c r="Y11" s="1" t="s">
        <v>835</v>
      </c>
      <c r="Z11" s="1">
        <f>AA11/AA21*100</f>
        <v>3.105938736</v>
      </c>
      <c r="AA11" s="1">
        <f t="shared" si="4"/>
        <v>370.7</v>
      </c>
      <c r="AB11" s="1"/>
      <c r="AC11" s="1"/>
      <c r="AD11" s="1"/>
      <c r="AE11" s="1"/>
      <c r="AF11" s="1">
        <v>370.7</v>
      </c>
      <c r="AG11" s="1"/>
      <c r="AH11" s="757" t="s">
        <v>794</v>
      </c>
      <c r="AI11" s="1">
        <f>AJ11/AJ21*100</f>
        <v>2.310214319</v>
      </c>
      <c r="AJ11" s="1">
        <f t="shared" si="5"/>
        <v>410.8</v>
      </c>
      <c r="AK11" s="1"/>
      <c r="AL11" s="1"/>
      <c r="AM11" s="1"/>
      <c r="AN11" s="1"/>
      <c r="AO11" s="1">
        <v>410.8</v>
      </c>
      <c r="AP11" s="1"/>
      <c r="AQ11" s="1"/>
      <c r="AR11" s="757" t="s">
        <v>794</v>
      </c>
      <c r="AS11" s="1">
        <f>AT11/AT21*100</f>
        <v>2.111205266</v>
      </c>
      <c r="AT11" s="1">
        <f t="shared" si="6"/>
        <v>493.3</v>
      </c>
      <c r="AU11" s="1"/>
      <c r="AV11" s="1"/>
      <c r="AW11" s="1"/>
      <c r="AX11" s="1"/>
      <c r="AY11" s="1">
        <v>493.3</v>
      </c>
      <c r="AZ11" s="1"/>
      <c r="BA11" s="1"/>
      <c r="BB11" s="1" t="s">
        <v>713</v>
      </c>
      <c r="BC11" s="1">
        <f>BD11/BD17*100</f>
        <v>2.605786173</v>
      </c>
      <c r="BD11" s="1">
        <f t="shared" si="7"/>
        <v>804.5</v>
      </c>
      <c r="BE11" s="1"/>
      <c r="BF11" s="1"/>
      <c r="BG11" s="1"/>
      <c r="BH11" s="1"/>
      <c r="BI11" s="41"/>
      <c r="BJ11" s="1">
        <f>BJ17/2</f>
        <v>804.5</v>
      </c>
      <c r="BK11" s="1"/>
      <c r="BL11" s="1" t="s">
        <v>377</v>
      </c>
      <c r="BM11" s="1">
        <f>BN11/BN15*100</f>
        <v>3.2548619</v>
      </c>
      <c r="BN11" s="1">
        <f t="shared" si="8"/>
        <v>853.9</v>
      </c>
      <c r="BO11" s="1"/>
      <c r="BP11" s="1"/>
      <c r="BQ11" s="1">
        <v>527.9</v>
      </c>
      <c r="BR11" s="1">
        <v>326.0</v>
      </c>
      <c r="BS11" s="1"/>
      <c r="BT11" s="1"/>
      <c r="BU11" s="1"/>
      <c r="BV11" s="1" t="s">
        <v>720</v>
      </c>
      <c r="BW11" s="1">
        <f>BX11/BX20*100</f>
        <v>2.850764554</v>
      </c>
      <c r="BX11" s="1">
        <f t="shared" si="9"/>
        <v>987.6</v>
      </c>
      <c r="BY11" s="1"/>
      <c r="BZ11" s="1"/>
      <c r="CA11" s="1"/>
      <c r="CB11" s="1"/>
      <c r="CC11" s="1">
        <v>987.6</v>
      </c>
      <c r="CD11" s="1"/>
      <c r="CE11" s="1"/>
      <c r="CF11" s="1" t="s">
        <v>720</v>
      </c>
      <c r="CG11" s="1">
        <f>CH11/CH20*100</f>
        <v>2.589311458</v>
      </c>
      <c r="CH11" s="1">
        <f t="shared" si="10"/>
        <v>916</v>
      </c>
      <c r="CI11" s="1"/>
      <c r="CJ11" s="1"/>
      <c r="CK11" s="1"/>
      <c r="CL11" s="1"/>
      <c r="CM11" s="1">
        <v>916.0</v>
      </c>
      <c r="CN11" s="1"/>
      <c r="CO11" s="1"/>
      <c r="CP11" s="1" t="s">
        <v>720</v>
      </c>
      <c r="CQ11" s="1">
        <f>CR11/CR20*100</f>
        <v>2.577421176</v>
      </c>
      <c r="CR11" s="1">
        <f t="shared" si="11"/>
        <v>930.5</v>
      </c>
      <c r="CS11" s="1"/>
      <c r="CT11" s="1"/>
      <c r="CU11" s="1"/>
      <c r="CV11" s="1"/>
      <c r="CW11" s="1">
        <v>930.5</v>
      </c>
      <c r="CX11" s="1"/>
      <c r="CY11" s="1"/>
      <c r="CZ11" s="1" t="s">
        <v>828</v>
      </c>
      <c r="DA11" s="745">
        <f>DB11/DB21*100</f>
        <v>1.844728429</v>
      </c>
      <c r="DB11" s="745">
        <f t="shared" si="12"/>
        <v>674.3</v>
      </c>
      <c r="DC11" s="543"/>
      <c r="DD11" s="543"/>
      <c r="DE11" s="543"/>
      <c r="DF11" s="543"/>
      <c r="DG11" s="745">
        <f>('Newspaper (RV)'!M4)</f>
        <v>674.3</v>
      </c>
      <c r="DH11" s="543"/>
      <c r="DI11" s="543"/>
      <c r="DJ11" s="1" t="s">
        <v>828</v>
      </c>
      <c r="DK11" s="543">
        <f>DL11/DL21*100</f>
        <v>0</v>
      </c>
      <c r="DL11" s="543">
        <f t="shared" si="13"/>
        <v>0</v>
      </c>
      <c r="DM11" s="543"/>
      <c r="DN11" s="543"/>
      <c r="DO11" s="543"/>
      <c r="DP11" s="543"/>
      <c r="DQ11" s="543" t="str">
        <f>('Newspaper (RV)'!W8)</f>
        <v/>
      </c>
      <c r="DR11" s="543"/>
    </row>
    <row r="12" ht="15.75" customHeight="1">
      <c r="A12" s="1" t="s">
        <v>856</v>
      </c>
      <c r="B12" s="1">
        <f>C12/C25*100</f>
        <v>1.330383897</v>
      </c>
      <c r="C12" s="1">
        <f t="shared" si="1"/>
        <v>84.8</v>
      </c>
      <c r="D12" s="116"/>
      <c r="E12" s="1">
        <v>84.8</v>
      </c>
      <c r="F12" s="1"/>
      <c r="G12" s="116"/>
      <c r="H12" s="1"/>
      <c r="I12" s="1" t="s">
        <v>840</v>
      </c>
      <c r="J12" s="1">
        <f>K12/K27*100</f>
        <v>1.734225309</v>
      </c>
      <c r="K12" s="1">
        <f t="shared" si="2"/>
        <v>148.8</v>
      </c>
      <c r="L12" s="1"/>
      <c r="M12" s="1">
        <v>122.8</v>
      </c>
      <c r="N12" s="1">
        <v>26.0</v>
      </c>
      <c r="O12" s="1"/>
      <c r="P12" s="1"/>
      <c r="Q12" s="1" t="s">
        <v>35</v>
      </c>
      <c r="R12" s="1">
        <f>S12/S26*100</f>
        <v>1.167803954</v>
      </c>
      <c r="S12" s="1">
        <f t="shared" si="3"/>
        <v>109.7</v>
      </c>
      <c r="T12" s="1">
        <v>109.7</v>
      </c>
      <c r="U12" s="1"/>
      <c r="V12" s="1"/>
      <c r="W12" s="1"/>
      <c r="X12" s="1"/>
      <c r="Y12" s="1" t="s">
        <v>196</v>
      </c>
      <c r="Z12" s="1">
        <f>AA12/AA21*100</f>
        <v>2.004155775</v>
      </c>
      <c r="AA12" s="1">
        <f t="shared" si="4"/>
        <v>239.2</v>
      </c>
      <c r="AB12" s="1"/>
      <c r="AC12" s="1"/>
      <c r="AD12" s="1">
        <v>169.5</v>
      </c>
      <c r="AE12" s="1">
        <v>69.7</v>
      </c>
      <c r="AF12" s="1"/>
      <c r="AG12" s="1"/>
      <c r="AH12" s="1" t="s">
        <v>196</v>
      </c>
      <c r="AI12" s="1">
        <f>AJ12/AJ21*100</f>
        <v>2.050399564</v>
      </c>
      <c r="AJ12" s="1">
        <f t="shared" si="5"/>
        <v>364.6</v>
      </c>
      <c r="AK12" s="1"/>
      <c r="AL12" s="1"/>
      <c r="AM12" s="1">
        <v>266.4</v>
      </c>
      <c r="AN12" s="1">
        <v>98.2</v>
      </c>
      <c r="AO12" s="1"/>
      <c r="AP12" s="1"/>
      <c r="AQ12" s="1"/>
      <c r="AR12" s="1" t="s">
        <v>377</v>
      </c>
      <c r="AS12" s="1">
        <f>AT12/AT21*100</f>
        <v>2.097938012</v>
      </c>
      <c r="AT12" s="1">
        <f t="shared" si="6"/>
        <v>490.2</v>
      </c>
      <c r="AU12" s="1"/>
      <c r="AV12" s="1"/>
      <c r="AW12" s="1">
        <v>370.8</v>
      </c>
      <c r="AX12" s="1">
        <v>119.4</v>
      </c>
      <c r="AY12" s="1"/>
      <c r="AZ12" s="1"/>
      <c r="BA12" s="1"/>
      <c r="BB12" s="757" t="s">
        <v>794</v>
      </c>
      <c r="BC12" s="1">
        <f>BD12/BD17*100</f>
        <v>1.900005182</v>
      </c>
      <c r="BD12" s="1">
        <f t="shared" si="7"/>
        <v>586.6</v>
      </c>
      <c r="BE12" s="1"/>
      <c r="BF12" s="1"/>
      <c r="BG12" s="1"/>
      <c r="BH12" s="1"/>
      <c r="BI12" s="41">
        <v>586.6</v>
      </c>
      <c r="BJ12" s="1"/>
      <c r="BK12" s="1"/>
      <c r="BL12" s="1" t="s">
        <v>10</v>
      </c>
      <c r="BM12" s="1">
        <f>BN12/BN15*100</f>
        <v>0.5283099418</v>
      </c>
      <c r="BN12" s="1">
        <f t="shared" si="8"/>
        <v>138.6</v>
      </c>
      <c r="BO12" s="1">
        <v>572.2</v>
      </c>
      <c r="BP12" s="41">
        <v>138.6</v>
      </c>
      <c r="BQ12" s="1"/>
      <c r="BR12" s="1"/>
      <c r="BS12" s="1"/>
      <c r="BT12" s="1"/>
      <c r="BU12" s="1"/>
      <c r="BV12" s="1" t="s">
        <v>21</v>
      </c>
      <c r="BW12" s="1">
        <f>BX12/BX20*100</f>
        <v>0.5325699273</v>
      </c>
      <c r="BX12" s="1">
        <f t="shared" si="9"/>
        <v>184.5</v>
      </c>
      <c r="BY12" s="1">
        <v>124.7</v>
      </c>
      <c r="BZ12" s="1">
        <v>59.8</v>
      </c>
      <c r="CA12" s="1"/>
      <c r="CB12" s="1"/>
      <c r="CC12" s="1"/>
      <c r="CD12" s="1"/>
      <c r="CE12" s="1"/>
      <c r="CF12" s="1" t="s">
        <v>21</v>
      </c>
      <c r="CG12" s="1">
        <f>CH12/CH20*100</f>
        <v>0.5831604299</v>
      </c>
      <c r="CH12" s="1">
        <f t="shared" si="10"/>
        <v>206.3</v>
      </c>
      <c r="CI12" s="1">
        <v>136.0</v>
      </c>
      <c r="CJ12" s="1">
        <v>70.3</v>
      </c>
      <c r="CK12" s="1"/>
      <c r="CL12" s="1"/>
      <c r="CM12" s="1"/>
      <c r="CN12" s="1"/>
      <c r="CO12" s="1"/>
      <c r="CP12" s="1" t="s">
        <v>21</v>
      </c>
      <c r="CQ12" s="1">
        <f>CR12/CR20*100</f>
        <v>0.5819625889</v>
      </c>
      <c r="CR12" s="1">
        <f t="shared" si="11"/>
        <v>210.1</v>
      </c>
      <c r="CS12" s="1">
        <v>140.0</v>
      </c>
      <c r="CT12" s="1">
        <v>70.1</v>
      </c>
      <c r="CU12" s="1"/>
      <c r="CV12" s="1"/>
      <c r="CW12" s="1"/>
      <c r="CX12" s="1"/>
      <c r="CY12" s="1"/>
      <c r="CZ12" s="1" t="s">
        <v>771</v>
      </c>
      <c r="DA12" s="745">
        <f>DB12/DB21*100</f>
        <v>1.463635933</v>
      </c>
      <c r="DB12" s="745">
        <f t="shared" si="12"/>
        <v>535</v>
      </c>
      <c r="DC12" s="543"/>
      <c r="DD12" s="543"/>
      <c r="DE12" s="543"/>
      <c r="DF12" s="543"/>
      <c r="DG12" s="543"/>
      <c r="DH12" s="770">
        <v>535.0</v>
      </c>
      <c r="DI12" s="543"/>
      <c r="DJ12" s="1" t="s">
        <v>771</v>
      </c>
      <c r="DK12" s="543">
        <f>DL12/DL21*100</f>
        <v>0</v>
      </c>
      <c r="DL12" s="543">
        <f t="shared" si="13"/>
        <v>0</v>
      </c>
      <c r="DM12" s="543"/>
      <c r="DN12" s="543"/>
      <c r="DO12" s="543"/>
      <c r="DP12" s="543"/>
      <c r="DQ12" s="543"/>
      <c r="DR12" s="771"/>
    </row>
    <row r="13" ht="15.75" customHeight="1">
      <c r="A13" s="1" t="s">
        <v>607</v>
      </c>
      <c r="B13" s="1">
        <f>C13/C25*100</f>
        <v>1.330383897</v>
      </c>
      <c r="C13" s="1">
        <f t="shared" si="1"/>
        <v>84.8</v>
      </c>
      <c r="D13" s="1"/>
      <c r="E13" s="1">
        <v>84.8</v>
      </c>
      <c r="F13" s="1"/>
      <c r="G13" s="1"/>
      <c r="H13" s="1"/>
      <c r="I13" s="1" t="s">
        <v>609</v>
      </c>
      <c r="J13" s="1">
        <f>K13/K27*100</f>
        <v>0.9090697187</v>
      </c>
      <c r="K13" s="1">
        <f t="shared" si="2"/>
        <v>78</v>
      </c>
      <c r="L13" s="1"/>
      <c r="M13" s="1"/>
      <c r="N13" s="1"/>
      <c r="O13" s="1">
        <v>78.0</v>
      </c>
      <c r="P13" s="1"/>
      <c r="Q13" s="1" t="s">
        <v>24</v>
      </c>
      <c r="R13" s="1">
        <f>S13/S26*100</f>
        <v>1.812917168</v>
      </c>
      <c r="S13" s="1">
        <f t="shared" si="3"/>
        <v>170.3</v>
      </c>
      <c r="T13" s="1">
        <v>164.6</v>
      </c>
      <c r="U13" s="1"/>
      <c r="V13" s="1">
        <v>5.7</v>
      </c>
      <c r="W13" s="1"/>
      <c r="X13" s="1"/>
      <c r="Y13" s="1" t="s">
        <v>335</v>
      </c>
      <c r="Z13" s="1">
        <f>AA13/AA21*100</f>
        <v>1.811448489</v>
      </c>
      <c r="AA13" s="1">
        <f t="shared" si="4"/>
        <v>216.2</v>
      </c>
      <c r="AB13" s="1"/>
      <c r="AC13" s="1"/>
      <c r="AD13" s="1">
        <v>216.2</v>
      </c>
      <c r="AE13" s="1"/>
      <c r="AF13" s="1"/>
      <c r="AG13" s="1"/>
      <c r="AH13" s="1" t="s">
        <v>377</v>
      </c>
      <c r="AI13" s="1">
        <f>AJ13/AJ21*100</f>
        <v>1.397488457</v>
      </c>
      <c r="AJ13" s="1">
        <f t="shared" si="5"/>
        <v>248.5</v>
      </c>
      <c r="AK13" s="1"/>
      <c r="AL13" s="1"/>
      <c r="AM13" s="1">
        <v>207.7</v>
      </c>
      <c r="AN13" s="1">
        <v>40.8</v>
      </c>
      <c r="AO13" s="1"/>
      <c r="AP13" s="1"/>
      <c r="AQ13" s="1"/>
      <c r="AR13" s="1" t="s">
        <v>847</v>
      </c>
      <c r="AS13" s="1">
        <f>AT13/AT21*100</f>
        <v>1.224867113</v>
      </c>
      <c r="AT13" s="1">
        <f t="shared" si="6"/>
        <v>286.2</v>
      </c>
      <c r="AU13" s="1"/>
      <c r="AV13" s="1"/>
      <c r="AW13" s="1"/>
      <c r="AX13" s="1"/>
      <c r="AY13" s="1">
        <v>286.2</v>
      </c>
      <c r="AZ13" s="1"/>
      <c r="BA13" s="1"/>
      <c r="BB13" s="1" t="s">
        <v>10</v>
      </c>
      <c r="BC13" s="1">
        <f>BD13/BD17*100</f>
        <v>1.747123756</v>
      </c>
      <c r="BD13" s="1">
        <f t="shared" si="7"/>
        <v>539.4</v>
      </c>
      <c r="BE13" s="41">
        <v>505.6</v>
      </c>
      <c r="BF13" s="41">
        <v>33.8</v>
      </c>
      <c r="BG13" s="1"/>
      <c r="BH13" s="1"/>
      <c r="BI13" s="1"/>
      <c r="BJ13" s="1"/>
      <c r="BK13" s="1"/>
      <c r="BL13" s="1" t="s">
        <v>794</v>
      </c>
      <c r="BM13" s="1">
        <f>BN13/BN15*100</f>
        <v>1.997362262</v>
      </c>
      <c r="BN13" s="1">
        <f t="shared" si="8"/>
        <v>524</v>
      </c>
      <c r="BO13" s="1"/>
      <c r="BP13" s="1"/>
      <c r="BQ13" s="1"/>
      <c r="BR13" s="1"/>
      <c r="BS13" s="1">
        <v>524.0</v>
      </c>
      <c r="BT13" s="1"/>
      <c r="BU13" s="1"/>
      <c r="BV13" s="1" t="s">
        <v>828</v>
      </c>
      <c r="BW13" s="1">
        <f>BX13/BX20*100</f>
        <v>2.941691127</v>
      </c>
      <c r="BX13" s="1">
        <f t="shared" si="9"/>
        <v>1019.1</v>
      </c>
      <c r="BY13" s="1"/>
      <c r="BZ13" s="1"/>
      <c r="CA13" s="1"/>
      <c r="CB13" s="1"/>
      <c r="CC13" s="1">
        <v>1019.1</v>
      </c>
      <c r="CD13" s="1"/>
      <c r="CE13" s="1"/>
      <c r="CF13" s="1" t="s">
        <v>828</v>
      </c>
      <c r="CG13" s="1">
        <f>CH13/CH20*100</f>
        <v>2.351581006</v>
      </c>
      <c r="CH13" s="1">
        <f t="shared" si="10"/>
        <v>831.9</v>
      </c>
      <c r="CI13" s="1"/>
      <c r="CJ13" s="1"/>
      <c r="CK13" s="1"/>
      <c r="CL13" s="1"/>
      <c r="CM13" s="1">
        <v>831.9</v>
      </c>
      <c r="CN13" s="1"/>
      <c r="CO13" s="1"/>
      <c r="CP13" s="1" t="s">
        <v>828</v>
      </c>
      <c r="CQ13" s="1">
        <f>CR13/CR20*100</f>
        <v>2.081880447</v>
      </c>
      <c r="CR13" s="1">
        <f t="shared" si="11"/>
        <v>751.6</v>
      </c>
      <c r="CS13" s="1"/>
      <c r="CT13" s="1"/>
      <c r="CU13" s="1"/>
      <c r="CV13" s="1"/>
      <c r="CW13" s="1">
        <v>751.6</v>
      </c>
      <c r="CX13" s="1"/>
      <c r="CY13" s="1"/>
      <c r="CZ13" s="25" t="s">
        <v>832</v>
      </c>
      <c r="DA13" s="745">
        <f>DB13/DB21*100</f>
        <v>1.460900165</v>
      </c>
      <c r="DB13" s="745">
        <f t="shared" si="12"/>
        <v>534</v>
      </c>
      <c r="DC13" s="745">
        <f>('ISPs (RV)'!J18)</f>
        <v>207.6</v>
      </c>
      <c r="DD13" s="745">
        <f>('CableSatIPTV (RV)'!M36)</f>
        <v>326.4</v>
      </c>
      <c r="DE13" s="543"/>
      <c r="DF13" s="543"/>
      <c r="DG13" s="543"/>
      <c r="DH13" s="543"/>
      <c r="DI13" s="543"/>
      <c r="DJ13" s="25" t="s">
        <v>832</v>
      </c>
      <c r="DK13" s="543">
        <f>DL13/DL21*100</f>
        <v>0</v>
      </c>
      <c r="DL13" s="543">
        <f t="shared" si="13"/>
        <v>0</v>
      </c>
      <c r="DM13" s="543" t="str">
        <f>('ISPs (RV)'!T18)</f>
        <v/>
      </c>
      <c r="DN13" s="543" t="str">
        <f>('CableSatIPTV (RV)'!W36)</f>
        <v/>
      </c>
      <c r="DO13" s="543"/>
      <c r="DP13" s="543"/>
      <c r="DQ13" s="543"/>
      <c r="DR13" s="543"/>
    </row>
    <row r="14" ht="15.75" customHeight="1">
      <c r="A14" s="1" t="s">
        <v>196</v>
      </c>
      <c r="B14" s="1">
        <f>C14/C25*100</f>
        <v>1.633171742</v>
      </c>
      <c r="C14" s="1">
        <f t="shared" si="1"/>
        <v>104.1</v>
      </c>
      <c r="D14" s="1"/>
      <c r="E14" s="1">
        <v>73.9</v>
      </c>
      <c r="F14" s="1">
        <v>30.2</v>
      </c>
      <c r="G14" s="1"/>
      <c r="H14" s="1"/>
      <c r="I14" s="1" t="s">
        <v>196</v>
      </c>
      <c r="J14" s="1">
        <f>K14/K27*100</f>
        <v>1.316985618</v>
      </c>
      <c r="K14" s="1">
        <f t="shared" si="2"/>
        <v>113</v>
      </c>
      <c r="L14" s="1"/>
      <c r="M14" s="1">
        <v>113.0</v>
      </c>
      <c r="N14" s="1"/>
      <c r="O14" s="1"/>
      <c r="P14" s="1"/>
      <c r="Q14" s="757" t="s">
        <v>794</v>
      </c>
      <c r="R14" s="1">
        <f>S14/S26*100</f>
        <v>1.722430991</v>
      </c>
      <c r="S14" s="1">
        <f t="shared" si="3"/>
        <v>161.8</v>
      </c>
      <c r="T14" s="1"/>
      <c r="U14" s="1"/>
      <c r="V14" s="1"/>
      <c r="W14" s="1">
        <v>161.8</v>
      </c>
      <c r="X14" s="1"/>
      <c r="Y14" s="1" t="s">
        <v>838</v>
      </c>
      <c r="Z14" s="1">
        <f>AA14/AA21*100</f>
        <v>2.021750788</v>
      </c>
      <c r="AA14" s="1">
        <f t="shared" si="4"/>
        <v>241.3</v>
      </c>
      <c r="AB14" s="1"/>
      <c r="AC14" s="1">
        <v>130.6</v>
      </c>
      <c r="AD14" s="1">
        <v>65.1</v>
      </c>
      <c r="AE14" s="1"/>
      <c r="AF14" s="1">
        <v>45.6</v>
      </c>
      <c r="AG14" s="1"/>
      <c r="AH14" s="1" t="s">
        <v>618</v>
      </c>
      <c r="AI14" s="1">
        <f>AJ14/AJ21*100</f>
        <v>3.147020285</v>
      </c>
      <c r="AJ14" s="1">
        <f t="shared" si="5"/>
        <v>559.6</v>
      </c>
      <c r="AK14" s="1"/>
      <c r="AL14" s="1"/>
      <c r="AM14" s="1"/>
      <c r="AN14" s="1"/>
      <c r="AO14" s="1">
        <v>559.6</v>
      </c>
      <c r="AP14" s="1"/>
      <c r="AQ14" s="1"/>
      <c r="AR14" s="25" t="s">
        <v>850</v>
      </c>
      <c r="AS14" s="1">
        <f>AT14/AT21*100</f>
        <v>1.02329045</v>
      </c>
      <c r="AT14" s="1">
        <f t="shared" si="6"/>
        <v>239.1</v>
      </c>
      <c r="AU14" s="1"/>
      <c r="AV14" s="1"/>
      <c r="AW14" s="1">
        <v>239.1</v>
      </c>
      <c r="AX14" s="1"/>
      <c r="AY14" s="1"/>
      <c r="AZ14" s="1"/>
      <c r="BA14" s="1"/>
      <c r="BB14" s="25" t="s">
        <v>832</v>
      </c>
      <c r="BC14" s="1">
        <f>BD14/BD17*100</f>
        <v>0.4735437396</v>
      </c>
      <c r="BD14" s="1">
        <f t="shared" si="7"/>
        <v>146.2</v>
      </c>
      <c r="BE14" s="1">
        <v>146.2</v>
      </c>
      <c r="BF14" s="1"/>
      <c r="BG14" s="1"/>
      <c r="BH14" s="1"/>
      <c r="BI14" s="41"/>
      <c r="BJ14" s="1"/>
      <c r="BK14" s="1"/>
      <c r="BL14" s="25" t="s">
        <v>832</v>
      </c>
      <c r="BM14" s="1">
        <f>BN14/BN15*100</f>
        <v>1.183932669</v>
      </c>
      <c r="BN14" s="1">
        <f t="shared" si="8"/>
        <v>310.6</v>
      </c>
      <c r="BO14" s="1">
        <v>173.9</v>
      </c>
      <c r="BP14" s="41">
        <v>310.6</v>
      </c>
      <c r="BQ14" s="1"/>
      <c r="BR14" s="1"/>
      <c r="BS14" s="1"/>
      <c r="BT14" s="1"/>
      <c r="BU14" s="1"/>
      <c r="BV14" s="113" t="s">
        <v>377</v>
      </c>
      <c r="BW14" s="1">
        <f>BX14/BX20*100</f>
        <v>2.59270628</v>
      </c>
      <c r="BX14" s="1">
        <f t="shared" si="9"/>
        <v>898.2</v>
      </c>
      <c r="BY14" s="113"/>
      <c r="BZ14" s="113"/>
      <c r="CA14" s="113">
        <v>557.9</v>
      </c>
      <c r="CB14" s="113">
        <v>340.3</v>
      </c>
      <c r="CC14" s="113"/>
      <c r="CD14" s="113"/>
      <c r="CE14" s="1"/>
      <c r="CF14" s="113" t="s">
        <v>377</v>
      </c>
      <c r="CG14" s="1">
        <f>CH14/CH20*100</f>
        <v>2.520338533</v>
      </c>
      <c r="CH14" s="1">
        <f t="shared" si="10"/>
        <v>891.6</v>
      </c>
      <c r="CI14" s="113"/>
      <c r="CJ14" s="113"/>
      <c r="CK14" s="113">
        <v>561.6</v>
      </c>
      <c r="CL14" s="113">
        <v>330.0</v>
      </c>
      <c r="CM14" s="113"/>
      <c r="CN14" s="113"/>
      <c r="CO14" s="1"/>
      <c r="CP14" s="113" t="s">
        <v>377</v>
      </c>
      <c r="CQ14" s="1">
        <f>CR14/CR20*100</f>
        <v>0</v>
      </c>
      <c r="CR14" s="1">
        <f t="shared" si="11"/>
        <v>0</v>
      </c>
      <c r="CS14" s="113"/>
      <c r="CT14" s="113"/>
      <c r="CU14" s="113"/>
      <c r="CV14" s="113"/>
      <c r="CW14" s="113"/>
      <c r="CX14" s="113"/>
      <c r="CY14" s="1"/>
      <c r="CZ14" s="550" t="s">
        <v>794</v>
      </c>
      <c r="DA14" s="745">
        <f>DB14/DB21*100</f>
        <v>0.9594338723</v>
      </c>
      <c r="DB14" s="745">
        <f t="shared" si="12"/>
        <v>350.7</v>
      </c>
      <c r="DC14" s="543"/>
      <c r="DD14" s="543"/>
      <c r="DE14" s="543"/>
      <c r="DF14" s="543"/>
      <c r="DG14" s="780">
        <f>('Newspaper (RV)'!M16)</f>
        <v>350.7</v>
      </c>
      <c r="DH14" s="543"/>
      <c r="DI14" s="543"/>
      <c r="DJ14" s="550" t="s">
        <v>794</v>
      </c>
      <c r="DK14" s="543">
        <f>DL14/DL21*100</f>
        <v>0</v>
      </c>
      <c r="DL14" s="543">
        <f t="shared" si="13"/>
        <v>0</v>
      </c>
      <c r="DM14" s="543"/>
      <c r="DN14" s="543"/>
      <c r="DO14" s="543"/>
      <c r="DP14" s="543"/>
      <c r="DQ14" s="781" t="str">
        <f>('Newspaper (RV)'!W16)</f>
        <v/>
      </c>
      <c r="DR14" s="543"/>
    </row>
    <row r="15" ht="15.75" customHeight="1">
      <c r="A15" s="1" t="s">
        <v>642</v>
      </c>
      <c r="B15" s="1">
        <f>C15/C25*100</f>
        <v>0.8895373464</v>
      </c>
      <c r="C15" s="1">
        <f t="shared" si="1"/>
        <v>56.7</v>
      </c>
      <c r="D15" s="1"/>
      <c r="E15" s="1"/>
      <c r="F15" s="1"/>
      <c r="G15" s="1">
        <v>56.7</v>
      </c>
      <c r="H15" s="1"/>
      <c r="I15" s="1" t="s">
        <v>838</v>
      </c>
      <c r="J15" s="1">
        <f>K15/K27*100</f>
        <v>1.832125125</v>
      </c>
      <c r="K15" s="1">
        <f t="shared" si="2"/>
        <v>157.2</v>
      </c>
      <c r="L15" s="1">
        <v>36.8</v>
      </c>
      <c r="M15" s="1">
        <v>67.4</v>
      </c>
      <c r="N15" s="1"/>
      <c r="O15" s="1">
        <v>53.0</v>
      </c>
      <c r="P15" s="1"/>
      <c r="Q15" s="1" t="s">
        <v>838</v>
      </c>
      <c r="R15" s="1">
        <f>S15/S26*100</f>
        <v>3.651383374</v>
      </c>
      <c r="S15" s="1">
        <f t="shared" si="3"/>
        <v>343</v>
      </c>
      <c r="T15" s="1">
        <v>48.8</v>
      </c>
      <c r="U15" s="1">
        <v>105.5</v>
      </c>
      <c r="V15" s="1"/>
      <c r="W15" s="1">
        <v>188.7</v>
      </c>
      <c r="X15" s="1"/>
      <c r="Y15" s="757" t="s">
        <v>794</v>
      </c>
      <c r="Z15" s="1">
        <f>AA15/AA21*100</f>
        <v>1.581037603</v>
      </c>
      <c r="AA15" s="1">
        <f t="shared" si="4"/>
        <v>188.7</v>
      </c>
      <c r="AB15" s="1"/>
      <c r="AC15" s="1"/>
      <c r="AD15" s="1"/>
      <c r="AE15" s="1"/>
      <c r="AF15" s="1">
        <v>188.7</v>
      </c>
      <c r="AG15" s="1"/>
      <c r="AH15" s="1" t="s">
        <v>564</v>
      </c>
      <c r="AI15" s="1">
        <f>AJ15/AJ21*100</f>
        <v>0.8936052953</v>
      </c>
      <c r="AJ15" s="1">
        <f t="shared" si="5"/>
        <v>158.9</v>
      </c>
      <c r="AK15" s="1"/>
      <c r="AL15" s="1">
        <v>158.9</v>
      </c>
      <c r="AM15" s="1"/>
      <c r="AN15" s="1"/>
      <c r="AO15" s="1"/>
      <c r="AP15" s="1"/>
      <c r="AQ15" s="1"/>
      <c r="AR15" s="1" t="s">
        <v>855</v>
      </c>
      <c r="AS15" s="1">
        <f>AT15/AT21*100</f>
        <v>0.697172791</v>
      </c>
      <c r="AT15" s="1">
        <f t="shared" si="6"/>
        <v>162.9</v>
      </c>
      <c r="AU15" s="1"/>
      <c r="AV15" s="1"/>
      <c r="AW15" s="1"/>
      <c r="AX15" s="1">
        <v>162.9</v>
      </c>
      <c r="AY15" s="1"/>
      <c r="AZ15" s="1"/>
      <c r="BA15" s="1"/>
      <c r="BB15" s="1" t="s">
        <v>21</v>
      </c>
      <c r="BC15" s="1">
        <f>BD15/BD17*100</f>
        <v>0.4194522181</v>
      </c>
      <c r="BD15" s="1">
        <f t="shared" si="7"/>
        <v>129.5</v>
      </c>
      <c r="BE15" s="41">
        <v>89.8</v>
      </c>
      <c r="BF15" s="41">
        <v>39.7</v>
      </c>
      <c r="BG15" s="1"/>
      <c r="BH15" s="1"/>
      <c r="BI15" s="1"/>
      <c r="BJ15" s="1"/>
      <c r="BK15" s="1"/>
      <c r="BL15" s="5" t="s">
        <v>798</v>
      </c>
      <c r="BM15" s="5"/>
      <c r="BN15" s="5">
        <f t="shared" si="8"/>
        <v>26234.6</v>
      </c>
      <c r="BO15" s="5">
        <v>6800.0</v>
      </c>
      <c r="BP15" s="122">
        <v>7995.3</v>
      </c>
      <c r="BQ15" s="5">
        <v>6890.0</v>
      </c>
      <c r="BR15" s="5">
        <v>1992.2</v>
      </c>
      <c r="BS15" s="5">
        <f>4943.1+2135</f>
        <v>7078.1</v>
      </c>
      <c r="BT15" s="90">
        <v>2279.0</v>
      </c>
      <c r="BU15" s="1"/>
      <c r="BV15" s="25" t="s">
        <v>832</v>
      </c>
      <c r="BW15" s="1">
        <f>BX15/BX20*100</f>
        <v>1.434330606</v>
      </c>
      <c r="BX15" s="1">
        <f t="shared" si="9"/>
        <v>496.9</v>
      </c>
      <c r="BY15" s="1">
        <v>170.5</v>
      </c>
      <c r="BZ15" s="1">
        <v>326.4</v>
      </c>
      <c r="CA15" s="1"/>
      <c r="CB15" s="1"/>
      <c r="CC15" s="41"/>
      <c r="CD15" s="1"/>
      <c r="CE15" s="113"/>
      <c r="CF15" s="25" t="s">
        <v>832</v>
      </c>
      <c r="CG15" s="1">
        <f>CH15/CH20*100</f>
        <v>1.479243107</v>
      </c>
      <c r="CH15" s="1">
        <f t="shared" si="10"/>
        <v>523.3</v>
      </c>
      <c r="CI15" s="1">
        <v>191.6</v>
      </c>
      <c r="CJ15" s="1">
        <v>331.7</v>
      </c>
      <c r="CK15" s="1"/>
      <c r="CL15" s="1"/>
      <c r="CM15" s="41"/>
      <c r="CN15" s="1"/>
      <c r="CO15" s="1"/>
      <c r="CP15" s="25" t="s">
        <v>992</v>
      </c>
      <c r="CQ15" s="1">
        <f>CR15/CR20*100</f>
        <v>1.481913304</v>
      </c>
      <c r="CR15" s="1">
        <f t="shared" si="11"/>
        <v>535</v>
      </c>
      <c r="CS15" s="1">
        <v>202.3</v>
      </c>
      <c r="CT15" s="1">
        <v>332.7</v>
      </c>
      <c r="CU15" s="1"/>
      <c r="CV15" s="1"/>
      <c r="CW15" s="41"/>
      <c r="CX15" s="1"/>
      <c r="CY15" s="1"/>
      <c r="CZ15" s="1" t="s">
        <v>365</v>
      </c>
      <c r="DA15" s="745">
        <f>DB15/DB21*100</f>
        <v>0.801580053</v>
      </c>
      <c r="DB15" s="745">
        <f t="shared" si="12"/>
        <v>293</v>
      </c>
      <c r="DC15" s="543"/>
      <c r="DD15" s="543"/>
      <c r="DE15" s="543"/>
      <c r="DF15" s="543"/>
      <c r="DG15" s="543"/>
      <c r="DH15" s="770">
        <v>293.0</v>
      </c>
      <c r="DI15" s="543"/>
      <c r="DJ15" s="1" t="s">
        <v>365</v>
      </c>
      <c r="DK15" s="543">
        <f>DL15/DL21*100</f>
        <v>0</v>
      </c>
      <c r="DL15" s="543">
        <f t="shared" si="13"/>
        <v>0</v>
      </c>
      <c r="DM15" s="543"/>
      <c r="DN15" s="543"/>
      <c r="DO15" s="543"/>
      <c r="DP15" s="543"/>
      <c r="DQ15" s="543"/>
      <c r="DR15" s="771"/>
    </row>
    <row r="16" ht="15.75" customHeight="1">
      <c r="A16" s="1" t="s">
        <v>853</v>
      </c>
      <c r="B16" s="1">
        <f>C16/C25*100</f>
        <v>0.9162077784</v>
      </c>
      <c r="C16" s="1">
        <f t="shared" si="1"/>
        <v>58.4</v>
      </c>
      <c r="D16" s="1"/>
      <c r="E16" s="1">
        <v>58.4</v>
      </c>
      <c r="F16" s="1"/>
      <c r="G16" s="1"/>
      <c r="H16" s="1"/>
      <c r="I16" s="1" t="s">
        <v>875</v>
      </c>
      <c r="J16" s="1">
        <f>K16/K27*100</f>
        <v>0.7342486189</v>
      </c>
      <c r="K16" s="1">
        <f t="shared" si="2"/>
        <v>63</v>
      </c>
      <c r="L16" s="1"/>
      <c r="M16" s="1"/>
      <c r="N16" s="1"/>
      <c r="O16" s="1">
        <v>63.0</v>
      </c>
      <c r="P16" s="1"/>
      <c r="Q16" s="1" t="s">
        <v>196</v>
      </c>
      <c r="R16" s="1">
        <f>S16/S26*100</f>
        <v>2.30367161</v>
      </c>
      <c r="S16" s="1">
        <f t="shared" si="3"/>
        <v>216.4</v>
      </c>
      <c r="T16" s="1"/>
      <c r="U16" s="1">
        <v>142.4</v>
      </c>
      <c r="V16" s="1">
        <v>74.0</v>
      </c>
      <c r="W16" s="1"/>
      <c r="X16" s="1"/>
      <c r="Y16" s="1" t="s">
        <v>35</v>
      </c>
      <c r="Z16" s="1">
        <f>AA16/AA21*100</f>
        <v>1.281922381</v>
      </c>
      <c r="AA16" s="1">
        <f t="shared" si="4"/>
        <v>153</v>
      </c>
      <c r="AB16" s="1">
        <v>0.2</v>
      </c>
      <c r="AC16" s="1">
        <v>152.8</v>
      </c>
      <c r="AD16" s="1"/>
      <c r="AE16" s="1"/>
      <c r="AF16" s="1"/>
      <c r="AG16" s="1"/>
      <c r="AH16" s="1" t="s">
        <v>993</v>
      </c>
      <c r="AI16" s="1">
        <f>AJ16/AJ21*100</f>
        <v>0.6366023878</v>
      </c>
      <c r="AJ16" s="1">
        <f t="shared" si="5"/>
        <v>113.2</v>
      </c>
      <c r="AK16" s="1"/>
      <c r="AL16" s="1">
        <v>113.2</v>
      </c>
      <c r="AM16" s="1"/>
      <c r="AN16" s="1"/>
      <c r="AO16" s="1"/>
      <c r="AP16" s="1"/>
      <c r="AQ16" s="1"/>
      <c r="AR16" s="25" t="s">
        <v>994</v>
      </c>
      <c r="AS16" s="1">
        <f>AT16/AT21*100</f>
        <v>0</v>
      </c>
      <c r="AT16" s="1">
        <f t="shared" si="6"/>
        <v>0</v>
      </c>
      <c r="AU16" s="1"/>
      <c r="AV16" s="1"/>
      <c r="AW16" s="1"/>
      <c r="AX16" s="1"/>
      <c r="AY16" s="1"/>
      <c r="AZ16" s="1"/>
      <c r="BA16" s="1"/>
      <c r="BB16" s="1" t="s">
        <v>44</v>
      </c>
      <c r="BC16" s="1">
        <f>BD16/BD17*100</f>
        <v>0.4369428897</v>
      </c>
      <c r="BD16" s="1">
        <f t="shared" si="7"/>
        <v>134.9</v>
      </c>
      <c r="BE16" s="41">
        <v>84.9</v>
      </c>
      <c r="BF16" s="41">
        <v>50.0</v>
      </c>
      <c r="BG16" s="1"/>
      <c r="BH16" s="1"/>
      <c r="BI16" s="1"/>
      <c r="BJ16" s="1"/>
      <c r="BK16" s="1"/>
      <c r="BL16" s="147"/>
      <c r="BM16" s="147"/>
      <c r="BN16" s="147"/>
      <c r="BO16" s="147"/>
      <c r="BP16" s="147"/>
      <c r="BQ16" s="147"/>
      <c r="BR16" s="147"/>
      <c r="BS16" s="147"/>
      <c r="BT16" s="147"/>
      <c r="BU16" s="1"/>
      <c r="BV16" s="757" t="s">
        <v>794</v>
      </c>
      <c r="BW16" s="1">
        <f>BX16/BX20*100</f>
        <v>1.631771165</v>
      </c>
      <c r="BX16" s="1">
        <f t="shared" si="9"/>
        <v>565.3</v>
      </c>
      <c r="BY16" s="1"/>
      <c r="BZ16" s="1"/>
      <c r="CA16" s="1"/>
      <c r="CB16" s="1"/>
      <c r="CC16" s="1">
        <v>565.3</v>
      </c>
      <c r="CD16" s="1"/>
      <c r="CE16" s="1"/>
      <c r="CF16" s="757" t="s">
        <v>794</v>
      </c>
      <c r="CG16" s="1">
        <f>CH16/CH20*100</f>
        <v>1.320096562</v>
      </c>
      <c r="CH16" s="1">
        <f t="shared" si="10"/>
        <v>467</v>
      </c>
      <c r="CI16" s="1"/>
      <c r="CJ16" s="1"/>
      <c r="CK16" s="1"/>
      <c r="CL16" s="1"/>
      <c r="CM16" s="1">
        <v>467.0</v>
      </c>
      <c r="CN16" s="1"/>
      <c r="CO16" s="1"/>
      <c r="CP16" s="757" t="s">
        <v>794</v>
      </c>
      <c r="CQ16" s="1">
        <f>CR16/CR20*100</f>
        <v>1.020996717</v>
      </c>
      <c r="CR16" s="1">
        <f t="shared" si="11"/>
        <v>368.6</v>
      </c>
      <c r="CS16" s="1"/>
      <c r="CT16" s="1"/>
      <c r="CU16" s="1"/>
      <c r="CV16" s="1"/>
      <c r="CW16" s="1">
        <v>368.6</v>
      </c>
      <c r="CX16" s="1"/>
      <c r="CY16" s="1"/>
      <c r="CZ16" s="1" t="s">
        <v>726</v>
      </c>
      <c r="DA16" s="745">
        <f>DB16/DB21*100</f>
        <v>0.6754611436</v>
      </c>
      <c r="DB16" s="745">
        <f t="shared" si="12"/>
        <v>246.9</v>
      </c>
      <c r="DC16" s="543"/>
      <c r="DD16" s="543"/>
      <c r="DE16" s="543"/>
      <c r="DF16" s="543"/>
      <c r="DG16" s="745">
        <f>('Newspaper (RV)'!M13)</f>
        <v>246.9</v>
      </c>
      <c r="DH16" s="543"/>
      <c r="DI16" s="771"/>
      <c r="DJ16" s="1" t="s">
        <v>726</v>
      </c>
      <c r="DK16" s="543">
        <f>DL16/DL21*100</f>
        <v>0</v>
      </c>
      <c r="DL16" s="543">
        <f t="shared" si="13"/>
        <v>0</v>
      </c>
      <c r="DM16" s="543"/>
      <c r="DN16" s="543"/>
      <c r="DO16" s="543"/>
      <c r="DP16" s="543"/>
      <c r="DQ16" s="543"/>
      <c r="DR16" s="543"/>
    </row>
    <row r="17" ht="18.75" customHeight="1">
      <c r="A17" s="1" t="s">
        <v>875</v>
      </c>
      <c r="B17" s="1">
        <f>C17/C25*100</f>
        <v>0.7232393593</v>
      </c>
      <c r="C17" s="1">
        <f t="shared" si="1"/>
        <v>46.1</v>
      </c>
      <c r="D17" s="1"/>
      <c r="E17" s="1"/>
      <c r="F17" s="1"/>
      <c r="G17" s="1">
        <v>46.1</v>
      </c>
      <c r="H17" s="1"/>
      <c r="I17" s="1" t="s">
        <v>853</v>
      </c>
      <c r="J17" s="1">
        <f>K17/K27*100</f>
        <v>0.8449686487</v>
      </c>
      <c r="K17" s="1">
        <f t="shared" si="2"/>
        <v>72.5</v>
      </c>
      <c r="L17" s="1"/>
      <c r="M17" s="1">
        <v>72.5</v>
      </c>
      <c r="N17" s="1"/>
      <c r="O17" s="1"/>
      <c r="P17" s="1"/>
      <c r="Q17" s="1" t="s">
        <v>609</v>
      </c>
      <c r="R17" s="1">
        <f>S17/S26*100</f>
        <v>0.9687343645</v>
      </c>
      <c r="S17" s="1">
        <f t="shared" si="3"/>
        <v>91</v>
      </c>
      <c r="T17" s="1"/>
      <c r="U17" s="1"/>
      <c r="V17" s="1"/>
      <c r="W17" s="1">
        <v>91.0</v>
      </c>
      <c r="X17" s="1"/>
      <c r="Y17" s="1" t="s">
        <v>377</v>
      </c>
      <c r="Z17" s="1">
        <f>AA17/AA21*100</f>
        <v>0.9224813996</v>
      </c>
      <c r="AA17" s="1">
        <f t="shared" si="4"/>
        <v>110.1</v>
      </c>
      <c r="AB17" s="1"/>
      <c r="AC17" s="1"/>
      <c r="AD17" s="1">
        <v>110.1</v>
      </c>
      <c r="AE17" s="1"/>
      <c r="AF17" s="1"/>
      <c r="AG17" s="1"/>
      <c r="AH17" s="1" t="s">
        <v>875</v>
      </c>
      <c r="AI17" s="1">
        <f>AJ17/AJ21*100</f>
        <v>0</v>
      </c>
      <c r="AJ17" s="1">
        <f t="shared" si="5"/>
        <v>0</v>
      </c>
      <c r="AK17" s="1"/>
      <c r="AL17" s="1"/>
      <c r="AM17" s="1"/>
      <c r="AN17" s="1"/>
      <c r="AO17" s="1"/>
      <c r="AP17" s="1"/>
      <c r="AQ17" s="1"/>
      <c r="AR17" s="1" t="s">
        <v>858</v>
      </c>
      <c r="AS17" s="1">
        <f>AT17/AT21*100</f>
        <v>0.8071626052</v>
      </c>
      <c r="AT17" s="1">
        <f t="shared" si="6"/>
        <v>188.6</v>
      </c>
      <c r="AU17" s="1"/>
      <c r="AV17" s="1"/>
      <c r="AW17" s="1"/>
      <c r="AX17" s="1"/>
      <c r="AY17" s="1">
        <v>188.6</v>
      </c>
      <c r="AZ17" s="1"/>
      <c r="BA17" s="1"/>
      <c r="BB17" s="5" t="s">
        <v>798</v>
      </c>
      <c r="BC17" s="5"/>
      <c r="BD17" s="5">
        <f t="shared" si="7"/>
        <v>30873.6</v>
      </c>
      <c r="BE17" s="72">
        <v>6200.0</v>
      </c>
      <c r="BF17" s="5">
        <v>6953.5</v>
      </c>
      <c r="BG17" s="5">
        <v>6312.9</v>
      </c>
      <c r="BH17" s="5">
        <v>1969.5</v>
      </c>
      <c r="BI17" s="5">
        <f>5434.3+2394.4</f>
        <v>7828.7</v>
      </c>
      <c r="BJ17" s="5">
        <v>1609.0</v>
      </c>
      <c r="BK17" s="1"/>
      <c r="BL17" s="1"/>
      <c r="BM17" s="1"/>
      <c r="BN17" s="1"/>
      <c r="BO17" s="1"/>
      <c r="BP17" s="1"/>
      <c r="BQ17" s="1"/>
      <c r="BR17" s="1"/>
      <c r="BS17" s="1"/>
      <c r="BT17" s="1"/>
      <c r="BU17" s="1"/>
      <c r="BV17" s="1" t="s">
        <v>726</v>
      </c>
      <c r="BW17" s="1">
        <f>BX17/BX20*100</f>
        <v>1.143654229</v>
      </c>
      <c r="BX17" s="1">
        <f t="shared" si="9"/>
        <v>396.2</v>
      </c>
      <c r="BY17" s="1"/>
      <c r="BZ17" s="1"/>
      <c r="CA17" s="1"/>
      <c r="CB17" s="1"/>
      <c r="CC17" s="1">
        <v>396.2</v>
      </c>
      <c r="CD17" s="1"/>
      <c r="CE17" s="1"/>
      <c r="CF17" s="1" t="s">
        <v>726</v>
      </c>
      <c r="CG17" s="1">
        <f>CH17/CH20*100</f>
        <v>0.9201101305</v>
      </c>
      <c r="CH17" s="1">
        <f t="shared" si="10"/>
        <v>325.5</v>
      </c>
      <c r="CI17" s="1"/>
      <c r="CJ17" s="1"/>
      <c r="CK17" s="1"/>
      <c r="CL17" s="1"/>
      <c r="CM17" s="1">
        <v>325.5</v>
      </c>
      <c r="CN17" s="1"/>
      <c r="CO17" s="1"/>
      <c r="CP17" s="1" t="s">
        <v>726</v>
      </c>
      <c r="CQ17" s="1">
        <f>CR17/CR20*100</f>
        <v>0.7536983362</v>
      </c>
      <c r="CR17" s="1">
        <f t="shared" si="11"/>
        <v>272.1</v>
      </c>
      <c r="CS17" s="1"/>
      <c r="CT17" s="1"/>
      <c r="CU17" s="1"/>
      <c r="CV17" s="1"/>
      <c r="CW17" s="1">
        <v>272.1</v>
      </c>
      <c r="CX17" s="1"/>
      <c r="CY17" s="1"/>
      <c r="CZ17" s="1" t="s">
        <v>21</v>
      </c>
      <c r="DA17" s="745">
        <f>DB17/DB21*100</f>
        <v>0.6054215219</v>
      </c>
      <c r="DB17" s="745">
        <f t="shared" si="12"/>
        <v>221.2985531</v>
      </c>
      <c r="DC17" s="745">
        <f>('ISPs (RV)'!J19)</f>
        <v>141.352816</v>
      </c>
      <c r="DD17" s="745">
        <f>('CableSatIPTV (RV)'!M38)</f>
        <v>79.9457371</v>
      </c>
      <c r="DE17" s="543"/>
      <c r="DF17" s="543"/>
      <c r="DG17" s="543"/>
      <c r="DH17" s="543"/>
      <c r="DI17" s="543"/>
      <c r="DJ17" s="1" t="s">
        <v>21</v>
      </c>
      <c r="DK17" s="543">
        <f>DL17/DL21*100</f>
        <v>0</v>
      </c>
      <c r="DL17" s="543">
        <f t="shared" si="13"/>
        <v>0</v>
      </c>
      <c r="DM17" s="543" t="str">
        <f>('ISPs (RV)'!T19)</f>
        <v/>
      </c>
      <c r="DN17" s="543" t="str">
        <f>('CableSatIPTV (RV)'!W38)</f>
        <v/>
      </c>
      <c r="DO17" s="543"/>
      <c r="DP17" s="543"/>
      <c r="DQ17" s="543"/>
      <c r="DR17" s="543"/>
    </row>
    <row r="18" ht="15.75" customHeight="1">
      <c r="A18" s="1" t="s">
        <v>863</v>
      </c>
      <c r="B18" s="1">
        <f>C18/C25*100</f>
        <v>0.6683296465</v>
      </c>
      <c r="C18" s="1">
        <f t="shared" si="1"/>
        <v>42.6</v>
      </c>
      <c r="D18" s="1"/>
      <c r="E18" s="1"/>
      <c r="F18" s="1"/>
      <c r="G18" s="1">
        <v>42.6</v>
      </c>
      <c r="H18" s="1"/>
      <c r="I18" s="1" t="s">
        <v>863</v>
      </c>
      <c r="J18" s="1">
        <f>K18/K27*100</f>
        <v>0.681802289</v>
      </c>
      <c r="K18" s="1">
        <f t="shared" si="2"/>
        <v>58.5</v>
      </c>
      <c r="L18" s="1"/>
      <c r="M18" s="1"/>
      <c r="N18" s="1"/>
      <c r="O18" s="1">
        <v>58.5</v>
      </c>
      <c r="P18" s="1"/>
      <c r="Q18" s="1" t="s">
        <v>868</v>
      </c>
      <c r="R18" s="1">
        <f>S18/S26*100</f>
        <v>1.012380638</v>
      </c>
      <c r="S18" s="1">
        <f t="shared" si="3"/>
        <v>95.1</v>
      </c>
      <c r="T18" s="1"/>
      <c r="U18" s="1">
        <v>95.1</v>
      </c>
      <c r="V18" s="1"/>
      <c r="W18" s="1"/>
      <c r="X18" s="1"/>
      <c r="Y18" s="1" t="s">
        <v>875</v>
      </c>
      <c r="Z18" s="1">
        <f>AA18/AA21*100</f>
        <v>0.6116361686</v>
      </c>
      <c r="AA18" s="1">
        <f t="shared" si="4"/>
        <v>73</v>
      </c>
      <c r="AB18" s="1"/>
      <c r="AC18" s="1"/>
      <c r="AD18" s="1"/>
      <c r="AE18" s="1"/>
      <c r="AF18" s="1">
        <v>73.0</v>
      </c>
      <c r="AG18" s="1"/>
      <c r="AH18" s="25" t="s">
        <v>850</v>
      </c>
      <c r="AI18" s="1">
        <f>AJ18/AJ21*100</f>
        <v>0.5696804054</v>
      </c>
      <c r="AJ18" s="1">
        <f t="shared" si="5"/>
        <v>101.3</v>
      </c>
      <c r="AK18" s="1"/>
      <c r="AL18" s="1"/>
      <c r="AM18" s="1">
        <v>101.3</v>
      </c>
      <c r="AN18" s="1"/>
      <c r="AO18" s="1"/>
      <c r="AP18" s="1"/>
      <c r="AQ18" s="1"/>
      <c r="AR18" s="1" t="s">
        <v>859</v>
      </c>
      <c r="AS18" s="1">
        <f>AT18/AT21*100</f>
        <v>0.5405336004</v>
      </c>
      <c r="AT18" s="1">
        <f t="shared" si="6"/>
        <v>126.3</v>
      </c>
      <c r="AU18" s="1"/>
      <c r="AV18" s="1"/>
      <c r="AW18" s="1"/>
      <c r="AX18" s="1"/>
      <c r="AY18" s="1">
        <v>126.3</v>
      </c>
      <c r="AZ18" s="1"/>
      <c r="BA18" s="1"/>
      <c r="BB18" s="147"/>
      <c r="BC18" s="147"/>
      <c r="BD18" s="147"/>
      <c r="BE18" s="147"/>
      <c r="BF18" s="147"/>
      <c r="BG18" s="147"/>
      <c r="BH18" s="147"/>
      <c r="BI18" s="147"/>
      <c r="BJ18" s="147"/>
      <c r="BK18" s="1"/>
      <c r="BL18" s="1"/>
      <c r="BM18" s="1"/>
      <c r="BN18" s="1"/>
      <c r="BO18" s="1"/>
      <c r="BP18" s="1"/>
      <c r="BQ18" s="1"/>
      <c r="BR18" s="1"/>
      <c r="BS18" s="1"/>
      <c r="BT18" s="1"/>
      <c r="BU18" s="1"/>
      <c r="BV18" s="1" t="s">
        <v>771</v>
      </c>
      <c r="BW18" s="1">
        <f>BX18/BX20*100</f>
        <v>0.4693543099</v>
      </c>
      <c r="BX18" s="1">
        <f t="shared" si="9"/>
        <v>162.6</v>
      </c>
      <c r="BY18" s="1"/>
      <c r="BZ18" s="1"/>
      <c r="CA18" s="1"/>
      <c r="CB18" s="1"/>
      <c r="CC18" s="1"/>
      <c r="CD18" s="1">
        <v>162.6</v>
      </c>
      <c r="CE18" s="1"/>
      <c r="CF18" s="1" t="s">
        <v>771</v>
      </c>
      <c r="CG18" s="1">
        <f>CH18/CH20*100</f>
        <v>0.649306596</v>
      </c>
      <c r="CH18" s="1">
        <f t="shared" si="10"/>
        <v>229.7</v>
      </c>
      <c r="CI18" s="1"/>
      <c r="CJ18" s="1"/>
      <c r="CK18" s="1"/>
      <c r="CL18" s="1"/>
      <c r="CM18" s="1"/>
      <c r="CN18" s="1">
        <v>229.7</v>
      </c>
      <c r="CO18" s="39"/>
      <c r="CP18" s="1" t="s">
        <v>771</v>
      </c>
      <c r="CQ18" s="1">
        <f>CR18/CR20*100</f>
        <v>0.9841566294</v>
      </c>
      <c r="CR18" s="1">
        <f t="shared" si="11"/>
        <v>355.3</v>
      </c>
      <c r="CS18" s="1"/>
      <c r="CT18" s="1"/>
      <c r="CU18" s="1"/>
      <c r="CV18" s="1"/>
      <c r="CW18" s="1"/>
      <c r="CX18" s="1">
        <v>355.3</v>
      </c>
      <c r="CY18" s="1"/>
      <c r="CZ18" s="1" t="s">
        <v>822</v>
      </c>
      <c r="DA18" s="745">
        <f>DB18/DB21*100</f>
        <v>0.5846336427</v>
      </c>
      <c r="DB18" s="745">
        <f t="shared" si="12"/>
        <v>213.7</v>
      </c>
      <c r="DC18" s="745">
        <f>('ISPs (RV)'!J21)</f>
        <v>128.5</v>
      </c>
      <c r="DD18" s="745">
        <f>('CableSatIPTV (RV)'!M39)</f>
        <v>85.2</v>
      </c>
      <c r="DE18" s="543"/>
      <c r="DF18" s="543"/>
      <c r="DG18" s="543"/>
      <c r="DH18" s="543"/>
      <c r="DI18" s="543"/>
      <c r="DJ18" s="1" t="s">
        <v>822</v>
      </c>
      <c r="DK18" s="543">
        <f>DL18/DL21*100</f>
        <v>0</v>
      </c>
      <c r="DL18" s="543">
        <f t="shared" si="13"/>
        <v>0</v>
      </c>
      <c r="DM18" s="543" t="str">
        <f>('ISPs (RV)'!T21)</f>
        <v/>
      </c>
      <c r="DN18" s="543" t="str">
        <f>('CableSatIPTV (RV)'!W39)</f>
        <v/>
      </c>
      <c r="DO18" s="543"/>
      <c r="DP18" s="543"/>
      <c r="DQ18" s="543"/>
      <c r="DR18" s="543"/>
    </row>
    <row r="19" ht="15.75" customHeight="1">
      <c r="A19" s="1" t="s">
        <v>24</v>
      </c>
      <c r="B19" s="1">
        <f>C19/C25*100</f>
        <v>0.6291084231</v>
      </c>
      <c r="C19" s="1">
        <f t="shared" si="1"/>
        <v>40.1</v>
      </c>
      <c r="D19" s="1">
        <v>35.0</v>
      </c>
      <c r="E19" s="1"/>
      <c r="F19" s="1">
        <v>5.1</v>
      </c>
      <c r="G19" s="1"/>
      <c r="H19" s="1"/>
      <c r="I19" s="1" t="s">
        <v>24</v>
      </c>
      <c r="J19" s="1">
        <f>K19/K27*100</f>
        <v>0.7773711568</v>
      </c>
      <c r="K19" s="1">
        <f t="shared" si="2"/>
        <v>66.7</v>
      </c>
      <c r="L19" s="1">
        <v>62.5</v>
      </c>
      <c r="M19" s="1"/>
      <c r="N19" s="1">
        <v>4.2</v>
      </c>
      <c r="O19" s="1"/>
      <c r="P19" s="1"/>
      <c r="Q19" s="1" t="s">
        <v>377</v>
      </c>
      <c r="R19" s="1">
        <f>S19/S26*100</f>
        <v>0.9463789561</v>
      </c>
      <c r="S19" s="1">
        <f t="shared" si="3"/>
        <v>88.9</v>
      </c>
      <c r="T19" s="1"/>
      <c r="U19" s="1">
        <v>88.9</v>
      </c>
      <c r="V19" s="1"/>
      <c r="W19" s="1"/>
      <c r="X19" s="1"/>
      <c r="Y19" s="1" t="s">
        <v>564</v>
      </c>
      <c r="Z19" s="1">
        <f>AA19/AA21*100</f>
        <v>0.560526845</v>
      </c>
      <c r="AA19" s="1">
        <f t="shared" si="4"/>
        <v>66.9</v>
      </c>
      <c r="AB19" s="1"/>
      <c r="AC19" s="1">
        <v>47.1</v>
      </c>
      <c r="AD19" s="1">
        <v>19.8</v>
      </c>
      <c r="AE19" s="1"/>
      <c r="AF19" s="1"/>
      <c r="AG19" s="1"/>
      <c r="AH19" s="1" t="s">
        <v>865</v>
      </c>
      <c r="AI19" s="1">
        <f>AJ19/AJ21*100</f>
        <v>0.5550587957</v>
      </c>
      <c r="AJ19" s="1">
        <f t="shared" si="5"/>
        <v>98.7</v>
      </c>
      <c r="AK19" s="1"/>
      <c r="AL19" s="1"/>
      <c r="AM19" s="1"/>
      <c r="AN19" s="1"/>
      <c r="AO19" s="1">
        <v>98.7</v>
      </c>
      <c r="AP19" s="1"/>
      <c r="AQ19" s="1"/>
      <c r="AR19" s="1" t="s">
        <v>865</v>
      </c>
      <c r="AS19" s="1">
        <f>AT19/AT21*100</f>
        <v>0.4737693552</v>
      </c>
      <c r="AT19" s="1">
        <f t="shared" si="6"/>
        <v>110.7</v>
      </c>
      <c r="AU19" s="1"/>
      <c r="AV19" s="1"/>
      <c r="AW19" s="1"/>
      <c r="AX19" s="1"/>
      <c r="AY19" s="1">
        <v>110.7</v>
      </c>
      <c r="AZ19" s="1"/>
      <c r="BA19" s="1"/>
      <c r="BB19" s="1"/>
      <c r="BC19" s="1"/>
      <c r="BD19" s="1"/>
      <c r="BE19" s="41"/>
      <c r="BF19" s="41"/>
      <c r="BG19" s="41"/>
      <c r="BH19" s="1"/>
      <c r="BI19" s="41"/>
      <c r="BJ19" s="39"/>
      <c r="BK19" s="1"/>
      <c r="BL19" s="1"/>
      <c r="BM19" s="1"/>
      <c r="BN19" s="1"/>
      <c r="BO19" s="1"/>
      <c r="BP19" s="1"/>
      <c r="BQ19" s="1"/>
      <c r="BR19" s="39"/>
      <c r="BS19" s="1"/>
      <c r="BT19" s="1"/>
      <c r="BU19" s="1"/>
      <c r="BV19" s="1" t="s">
        <v>365</v>
      </c>
      <c r="BW19" s="1">
        <f>BX19/BX20*100</f>
        <v>0.3319541552</v>
      </c>
      <c r="BX19" s="1">
        <f t="shared" si="9"/>
        <v>115</v>
      </c>
      <c r="BY19" s="1"/>
      <c r="BZ19" s="1"/>
      <c r="CA19" s="1"/>
      <c r="CB19" s="1"/>
      <c r="CC19" s="1"/>
      <c r="CD19" s="1">
        <v>115.0</v>
      </c>
      <c r="CE19" s="1"/>
      <c r="CF19" s="1" t="s">
        <v>365</v>
      </c>
      <c r="CG19" s="1">
        <f>CH19/CH20*100</f>
        <v>0.379916441</v>
      </c>
      <c r="CH19" s="1">
        <f t="shared" si="10"/>
        <v>134.4</v>
      </c>
      <c r="CI19" s="1"/>
      <c r="CJ19" s="1"/>
      <c r="CK19" s="1"/>
      <c r="CL19" s="1"/>
      <c r="CM19" s="1"/>
      <c r="CN19" s="1">
        <v>134.4</v>
      </c>
      <c r="CO19" s="39"/>
      <c r="CP19" s="1" t="s">
        <v>365</v>
      </c>
      <c r="CQ19" s="1">
        <f>CR19/CR20*100</f>
        <v>0.5983051842</v>
      </c>
      <c r="CR19" s="1">
        <f t="shared" si="11"/>
        <v>216</v>
      </c>
      <c r="CS19" s="1"/>
      <c r="CT19" s="1"/>
      <c r="CU19" s="1"/>
      <c r="CV19" s="1"/>
      <c r="CW19" s="1"/>
      <c r="CX19" s="1">
        <v>216.0</v>
      </c>
      <c r="CY19" s="1"/>
      <c r="CZ19" s="113" t="s">
        <v>377</v>
      </c>
      <c r="DA19" s="745">
        <f>DB19/DB21*100</f>
        <v>0</v>
      </c>
      <c r="DB19" s="745">
        <f t="shared" si="12"/>
        <v>0</v>
      </c>
      <c r="DC19" s="543"/>
      <c r="DD19" s="543"/>
      <c r="DE19" s="543"/>
      <c r="DF19" s="543"/>
      <c r="DG19" s="543"/>
      <c r="DH19" s="543"/>
      <c r="DI19" s="771"/>
      <c r="DJ19" s="113" t="s">
        <v>377</v>
      </c>
      <c r="DK19" s="543">
        <f>DL19/DL21*100</f>
        <v>0</v>
      </c>
      <c r="DL19" s="543">
        <f t="shared" si="13"/>
        <v>0</v>
      </c>
      <c r="DM19" s="543"/>
      <c r="DN19" s="543"/>
      <c r="DO19" s="543"/>
      <c r="DP19" s="543"/>
      <c r="DQ19" s="543"/>
      <c r="DR19" s="543"/>
    </row>
    <row r="20" ht="15.75" customHeight="1">
      <c r="A20" s="1" t="s">
        <v>564</v>
      </c>
      <c r="B20" s="1">
        <f>C20/C25*100</f>
        <v>0.6730361933</v>
      </c>
      <c r="C20" s="1">
        <f t="shared" si="1"/>
        <v>42.9</v>
      </c>
      <c r="D20" s="1">
        <v>30.7</v>
      </c>
      <c r="E20" s="1"/>
      <c r="F20" s="1">
        <v>12.2</v>
      </c>
      <c r="G20" s="1"/>
      <c r="H20" s="1"/>
      <c r="I20" s="1" t="s">
        <v>879</v>
      </c>
      <c r="J20" s="1">
        <f>K20/K27*100</f>
        <v>0.671313023</v>
      </c>
      <c r="K20" s="1">
        <f t="shared" si="2"/>
        <v>57.6</v>
      </c>
      <c r="L20" s="1">
        <v>57.6</v>
      </c>
      <c r="M20" s="1"/>
      <c r="N20" s="1"/>
      <c r="O20" s="1"/>
      <c r="P20" s="1"/>
      <c r="Q20" s="1" t="s">
        <v>879</v>
      </c>
      <c r="R20" s="1">
        <f>S20/S26*100</f>
        <v>0.8942163365</v>
      </c>
      <c r="S20" s="1">
        <f t="shared" si="3"/>
        <v>84</v>
      </c>
      <c r="T20" s="1">
        <v>84.0</v>
      </c>
      <c r="U20" s="1"/>
      <c r="V20" s="1"/>
      <c r="W20" s="1"/>
      <c r="X20" s="1"/>
      <c r="Y20" s="1" t="s">
        <v>993</v>
      </c>
      <c r="Z20" s="1">
        <f>AA20/AA21*100</f>
        <v>0</v>
      </c>
      <c r="AA20" s="1">
        <f t="shared" si="4"/>
        <v>0</v>
      </c>
      <c r="AB20" s="1"/>
      <c r="AC20" s="1"/>
      <c r="AD20" s="1"/>
      <c r="AE20" s="1"/>
      <c r="AF20" s="1"/>
      <c r="AG20" s="1"/>
      <c r="AH20" s="1" t="s">
        <v>995</v>
      </c>
      <c r="AI20" s="1">
        <f>AJ20/AJ21*100</f>
        <v>4.041750319</v>
      </c>
      <c r="AJ20" s="1">
        <f t="shared" si="5"/>
        <v>718.7</v>
      </c>
      <c r="AK20" s="1">
        <v>59.7</v>
      </c>
      <c r="AL20" s="1">
        <v>659.0</v>
      </c>
      <c r="AM20" s="1"/>
      <c r="AN20" s="1"/>
      <c r="AO20" s="1"/>
      <c r="AP20" s="1"/>
      <c r="AQ20" s="1"/>
      <c r="AR20" s="1" t="s">
        <v>860</v>
      </c>
      <c r="AS20" s="1">
        <f>AT20/AT21*100</f>
        <v>0.3312533703</v>
      </c>
      <c r="AT20" s="1">
        <f t="shared" si="6"/>
        <v>77.4</v>
      </c>
      <c r="AU20" s="1"/>
      <c r="AV20" s="1"/>
      <c r="AW20" s="1"/>
      <c r="AX20" s="1"/>
      <c r="AY20" s="1">
        <v>77.4</v>
      </c>
      <c r="AZ20" s="1"/>
      <c r="BA20" s="1"/>
      <c r="BB20" s="1"/>
      <c r="BC20" s="1"/>
      <c r="BD20" s="1"/>
      <c r="BE20" s="1"/>
      <c r="BF20" s="1"/>
      <c r="BG20" s="1"/>
      <c r="BH20" s="1"/>
      <c r="BI20" s="1"/>
      <c r="BJ20" s="1"/>
      <c r="BK20" s="1"/>
      <c r="BL20" s="1"/>
      <c r="BM20" s="1"/>
      <c r="BN20" s="1"/>
      <c r="BO20" s="1"/>
      <c r="BP20" s="1"/>
      <c r="BQ20" s="1"/>
      <c r="BR20" s="1"/>
      <c r="BS20" s="1"/>
      <c r="BT20" s="1"/>
      <c r="BU20" s="1"/>
      <c r="BV20" s="5" t="s">
        <v>798</v>
      </c>
      <c r="BW20" s="5"/>
      <c r="BX20" s="5">
        <f t="shared" si="9"/>
        <v>34643.338</v>
      </c>
      <c r="BY20" s="5">
        <v>7200.0</v>
      </c>
      <c r="BZ20" s="122">
        <v>8459.1</v>
      </c>
      <c r="CA20" s="72">
        <v>7249.826</v>
      </c>
      <c r="CB20" s="5">
        <v>2025.612</v>
      </c>
      <c r="CC20" s="3">
        <v>6919.8</v>
      </c>
      <c r="CD20" s="5">
        <v>2789.0</v>
      </c>
      <c r="CE20" s="1"/>
      <c r="CF20" s="5" t="s">
        <v>798</v>
      </c>
      <c r="CG20" s="5"/>
      <c r="CH20" s="5">
        <f t="shared" si="10"/>
        <v>35376.2</v>
      </c>
      <c r="CI20" s="5">
        <v>7625.0</v>
      </c>
      <c r="CJ20" s="122">
        <v>8560.8</v>
      </c>
      <c r="CK20" s="5">
        <v>7387.5</v>
      </c>
      <c r="CL20" s="5">
        <v>2017.9</v>
      </c>
      <c r="CM20" s="3">
        <v>6700.0</v>
      </c>
      <c r="CN20" s="5">
        <v>3085.0</v>
      </c>
      <c r="CO20" s="39"/>
      <c r="CP20" s="5" t="s">
        <v>798</v>
      </c>
      <c r="CQ20" s="5"/>
      <c r="CR20" s="5">
        <f t="shared" si="11"/>
        <v>36101.977</v>
      </c>
      <c r="CS20" s="5">
        <v>8100.0</v>
      </c>
      <c r="CT20" s="122">
        <v>8793.9</v>
      </c>
      <c r="CU20" s="79">
        <v>7281.894</v>
      </c>
      <c r="CV20" s="5">
        <v>1998.7830000000001</v>
      </c>
      <c r="CW20" s="3">
        <v>6186.4</v>
      </c>
      <c r="CX20" s="5">
        <v>3741.0</v>
      </c>
      <c r="CY20" s="1"/>
      <c r="CZ20" s="147"/>
      <c r="DA20" s="147"/>
      <c r="DB20" s="147"/>
      <c r="DC20" s="147"/>
      <c r="DD20" s="147"/>
      <c r="DE20" s="147"/>
      <c r="DF20" s="147"/>
      <c r="DG20" s="147"/>
      <c r="DH20" s="147"/>
      <c r="DI20" s="147"/>
      <c r="DJ20" s="147"/>
      <c r="DK20" s="147"/>
      <c r="DL20" s="147"/>
      <c r="DM20" s="147"/>
      <c r="DN20" s="147"/>
      <c r="DO20" s="147"/>
      <c r="DP20" s="147"/>
      <c r="DQ20" s="147"/>
      <c r="DR20" s="147"/>
    </row>
    <row r="21" ht="15.75" customHeight="1">
      <c r="A21" s="1" t="s">
        <v>637</v>
      </c>
      <c r="B21" s="1">
        <f>C21/C25*100</f>
        <v>0.2510158297</v>
      </c>
      <c r="C21" s="1">
        <f t="shared" si="1"/>
        <v>16</v>
      </c>
      <c r="D21" s="1"/>
      <c r="E21" s="1"/>
      <c r="F21" s="1"/>
      <c r="G21" s="1">
        <v>16.0</v>
      </c>
      <c r="H21" s="1"/>
      <c r="I21" s="1" t="s">
        <v>195</v>
      </c>
      <c r="J21" s="1">
        <f>K21/K27*100</f>
        <v>0.5990536351</v>
      </c>
      <c r="K21" s="1">
        <f t="shared" si="2"/>
        <v>51.4</v>
      </c>
      <c r="L21" s="1"/>
      <c r="M21" s="1">
        <v>51.4</v>
      </c>
      <c r="N21" s="1"/>
      <c r="O21" s="1"/>
      <c r="P21" s="1"/>
      <c r="Q21" s="1" t="s">
        <v>875</v>
      </c>
      <c r="R21" s="1">
        <f>S21/S26*100</f>
        <v>0.5674015564</v>
      </c>
      <c r="S21" s="1">
        <f t="shared" si="3"/>
        <v>53.3</v>
      </c>
      <c r="T21" s="1"/>
      <c r="U21" s="1"/>
      <c r="V21" s="1"/>
      <c r="W21" s="1">
        <v>53.3</v>
      </c>
      <c r="X21" s="1"/>
      <c r="Y21" s="5" t="s">
        <v>798</v>
      </c>
      <c r="Z21" s="5"/>
      <c r="AA21" s="1">
        <f t="shared" si="4"/>
        <v>11935.2</v>
      </c>
      <c r="AB21" s="5">
        <v>239.0</v>
      </c>
      <c r="AC21" s="5">
        <v>2677.4</v>
      </c>
      <c r="AD21" s="5">
        <v>3496.1</v>
      </c>
      <c r="AE21" s="5">
        <v>1201.5</v>
      </c>
      <c r="AF21" s="5">
        <f>3310+1011.2</f>
        <v>4321.2</v>
      </c>
      <c r="AG21" s="1"/>
      <c r="AH21" s="5" t="s">
        <v>798</v>
      </c>
      <c r="AI21" s="5"/>
      <c r="AJ21" s="1">
        <f t="shared" si="5"/>
        <v>17781.9</v>
      </c>
      <c r="AK21" s="5">
        <v>1800.0</v>
      </c>
      <c r="AL21" s="5">
        <v>4218.5</v>
      </c>
      <c r="AM21" s="5">
        <v>4353.9</v>
      </c>
      <c r="AN21" s="5">
        <v>1330.9</v>
      </c>
      <c r="AO21" s="5">
        <f>4668.6+1300</f>
        <v>5968.6</v>
      </c>
      <c r="AP21" s="112">
        <v>110.0</v>
      </c>
      <c r="AQ21" s="1"/>
      <c r="AR21" s="601" t="s">
        <v>798</v>
      </c>
      <c r="AS21" s="5"/>
      <c r="AT21" s="5">
        <f t="shared" si="6"/>
        <v>23365.8</v>
      </c>
      <c r="AU21" s="5">
        <v>4200.0</v>
      </c>
      <c r="AV21" s="5">
        <v>5039.4</v>
      </c>
      <c r="AW21" s="5">
        <v>5297.5</v>
      </c>
      <c r="AX21" s="5">
        <v>1583.0</v>
      </c>
      <c r="AY21" s="5">
        <f>1847+5033.9</f>
        <v>6880.9</v>
      </c>
      <c r="AZ21" s="5">
        <v>365.0</v>
      </c>
      <c r="BA21" s="1"/>
      <c r="BB21" s="1"/>
      <c r="BC21" s="1"/>
      <c r="BD21" s="1"/>
      <c r="BE21" s="1"/>
      <c r="BF21" s="1"/>
      <c r="BG21" s="1"/>
      <c r="BH21" s="1"/>
      <c r="BI21" s="1"/>
      <c r="BJ21" s="1"/>
      <c r="BK21" s="1"/>
      <c r="BL21" s="1"/>
      <c r="BM21" s="1"/>
      <c r="BN21" s="1"/>
      <c r="BO21" s="1"/>
      <c r="BP21" s="1"/>
      <c r="BQ21" s="1"/>
      <c r="BR21" s="1"/>
      <c r="BS21" s="1"/>
      <c r="BT21" s="1"/>
      <c r="BU21" s="1"/>
      <c r="BV21" s="147"/>
      <c r="BW21" s="147"/>
      <c r="BX21" s="147"/>
      <c r="BY21" s="147"/>
      <c r="BZ21" s="147"/>
      <c r="CA21" s="147"/>
      <c r="CB21" s="147"/>
      <c r="CC21" s="147"/>
      <c r="CD21" s="147"/>
      <c r="CE21" s="1"/>
      <c r="CF21" s="147"/>
      <c r="CG21" s="147"/>
      <c r="CH21" s="147"/>
      <c r="CI21" s="147"/>
      <c r="CJ21" s="147"/>
      <c r="CK21" s="147"/>
      <c r="CL21" s="147"/>
      <c r="CM21" s="147"/>
      <c r="CN21" s="147"/>
      <c r="CO21" s="112"/>
      <c r="CP21" s="147"/>
      <c r="CQ21" s="147"/>
      <c r="CR21" s="147"/>
      <c r="CS21" s="147"/>
      <c r="CT21" s="147"/>
      <c r="CU21" s="147"/>
      <c r="CV21" s="147"/>
      <c r="CW21" s="147"/>
      <c r="CX21" s="147"/>
      <c r="CY21" s="1"/>
      <c r="CZ21" s="5" t="s">
        <v>798</v>
      </c>
      <c r="DA21" s="543"/>
      <c r="DB21" s="782">
        <f>DC21+DD21+DE21+DF21+DG21+DH21</f>
        <v>36552.80579</v>
      </c>
      <c r="DC21" s="782">
        <f>('ISPs (RV)'!J41)</f>
        <v>8400</v>
      </c>
      <c r="DD21" s="782">
        <f>('CableSatIPTV (RV)'!M47)</f>
        <v>8930</v>
      </c>
      <c r="DE21" s="782">
        <f>('Total TV Universe (RV)'!O50)</f>
        <v>7620.2</v>
      </c>
      <c r="DF21" s="782">
        <f>('Radio (RV)'!M30)</f>
        <v>1902.7</v>
      </c>
      <c r="DG21" s="783">
        <v>5613.905789</v>
      </c>
      <c r="DH21" s="784">
        <v>4086.0</v>
      </c>
      <c r="DI21" s="785"/>
      <c r="DJ21" s="5" t="s">
        <v>798</v>
      </c>
      <c r="DK21" s="543"/>
      <c r="DL21" s="666">
        <f>DM21+DN21+DO21+DP21+DQ21+DR21</f>
        <v>5100.291</v>
      </c>
      <c r="DM21" s="666" t="str">
        <f>('ISPs (RV)'!T41)</f>
        <v/>
      </c>
      <c r="DN21" s="666" t="str">
        <f>('CableSatIPTV (RV)'!W47)</f>
        <v/>
      </c>
      <c r="DO21" s="666" t="str">
        <f>('Total TV Universe (RV)'!Y50)</f>
        <v/>
      </c>
      <c r="DP21" s="666" t="str">
        <f>('Radio (RV)'!W30)</f>
        <v/>
      </c>
      <c r="DQ21" s="783">
        <f>('Magazines (RV)'!N39)+('Newspaper (RV)'!N43)</f>
        <v>5100.291</v>
      </c>
      <c r="DR21" s="784"/>
    </row>
    <row r="22" ht="18.0" customHeight="1">
      <c r="A22" s="1" t="s">
        <v>881</v>
      </c>
      <c r="B22" s="1">
        <f>C22/C25*100</f>
        <v>0.2808239595</v>
      </c>
      <c r="C22" s="1">
        <f t="shared" si="1"/>
        <v>17.9</v>
      </c>
      <c r="D22" s="1"/>
      <c r="E22" s="1"/>
      <c r="F22" s="1"/>
      <c r="G22" s="1">
        <v>17.9</v>
      </c>
      <c r="H22" s="1"/>
      <c r="I22" s="1" t="s">
        <v>35</v>
      </c>
      <c r="J22" s="1">
        <f>K22/K27*100</f>
        <v>0.2995268176</v>
      </c>
      <c r="K22" s="1">
        <f t="shared" si="2"/>
        <v>25.7</v>
      </c>
      <c r="L22" s="1">
        <v>25.7</v>
      </c>
      <c r="M22" s="1"/>
      <c r="N22" s="1"/>
      <c r="O22" s="1"/>
      <c r="P22" s="1"/>
      <c r="Q22" s="1" t="s">
        <v>863</v>
      </c>
      <c r="R22" s="1">
        <f>S22/S26*100</f>
        <v>0.6227578058</v>
      </c>
      <c r="S22" s="1">
        <f t="shared" si="3"/>
        <v>58.5</v>
      </c>
      <c r="T22" s="1"/>
      <c r="U22" s="1"/>
      <c r="V22" s="1"/>
      <c r="W22" s="1">
        <v>58.5</v>
      </c>
      <c r="X22" s="1"/>
      <c r="Y22" s="147"/>
      <c r="Z22" s="147"/>
      <c r="AA22" s="147"/>
      <c r="AB22" s="147"/>
      <c r="AC22" s="147"/>
      <c r="AD22" s="147"/>
      <c r="AE22" s="147"/>
      <c r="AF22" s="147"/>
      <c r="AG22" s="1"/>
      <c r="AH22" s="147"/>
      <c r="AI22" s="147"/>
      <c r="AJ22" s="147"/>
      <c r="AK22" s="147"/>
      <c r="AL22" s="147"/>
      <c r="AM22" s="147"/>
      <c r="AN22" s="147"/>
      <c r="AO22" s="147"/>
      <c r="AP22" s="147"/>
      <c r="AQ22" s="39"/>
      <c r="AR22" s="147"/>
      <c r="AS22" s="147"/>
      <c r="AT22" s="147"/>
      <c r="AU22" s="147"/>
      <c r="AV22" s="147"/>
      <c r="AW22" s="147"/>
      <c r="AX22" s="147"/>
      <c r="AY22" s="147"/>
      <c r="AZ22" s="147"/>
      <c r="BA22" s="1"/>
      <c r="BB22" s="1"/>
      <c r="BC22" s="1"/>
      <c r="BD22" s="1"/>
      <c r="BE22" s="1"/>
      <c r="BF22" s="1"/>
      <c r="BG22" s="1"/>
      <c r="BH22" s="1"/>
      <c r="BI22" s="1"/>
      <c r="BJ22" s="20"/>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740"/>
      <c r="DA22" s="543"/>
      <c r="DB22" s="543"/>
      <c r="DC22" s="543"/>
      <c r="DD22" s="543"/>
      <c r="DE22" s="543"/>
      <c r="DF22" s="543"/>
      <c r="DG22" s="543"/>
      <c r="DH22" s="543"/>
      <c r="DI22" s="543"/>
      <c r="DJ22" s="543"/>
      <c r="DK22" s="543"/>
      <c r="DL22" s="543"/>
      <c r="DM22" s="543"/>
      <c r="DN22" s="543"/>
      <c r="DO22" s="543"/>
      <c r="DP22" s="543"/>
      <c r="DQ22" s="543"/>
      <c r="DR22" s="543"/>
    </row>
    <row r="23" ht="15.75" customHeight="1">
      <c r="A23" s="1" t="s">
        <v>195</v>
      </c>
      <c r="B23" s="1">
        <f>C23/C25*100</f>
        <v>0.3733860467</v>
      </c>
      <c r="C23" s="1">
        <f t="shared" si="1"/>
        <v>23.8</v>
      </c>
      <c r="D23" s="1"/>
      <c r="E23" s="1">
        <v>23.8</v>
      </c>
      <c r="F23" s="1"/>
      <c r="G23" s="1"/>
      <c r="H23" s="1"/>
      <c r="I23" s="1" t="s">
        <v>564</v>
      </c>
      <c r="J23" s="1">
        <f>K23/K27*100</f>
        <v>0.7785366308</v>
      </c>
      <c r="K23" s="1">
        <f t="shared" si="2"/>
        <v>66.8</v>
      </c>
      <c r="L23" s="1">
        <v>31.8</v>
      </c>
      <c r="M23" s="1">
        <v>17.6</v>
      </c>
      <c r="N23" s="1">
        <v>17.4</v>
      </c>
      <c r="O23" s="1"/>
      <c r="P23" s="1"/>
      <c r="Q23" s="1" t="s">
        <v>195</v>
      </c>
      <c r="R23" s="1">
        <f>S23/S26*100</f>
        <v>0.652565017</v>
      </c>
      <c r="S23" s="1">
        <f t="shared" si="3"/>
        <v>61.3</v>
      </c>
      <c r="T23" s="1"/>
      <c r="U23" s="1">
        <v>61.3</v>
      </c>
      <c r="V23" s="1"/>
      <c r="W23" s="1"/>
      <c r="X23" s="1"/>
      <c r="Y23" s="1"/>
      <c r="Z23" s="1"/>
      <c r="AA23" s="1"/>
      <c r="AB23" s="1"/>
      <c r="AC23" s="1"/>
      <c r="AD23" s="1"/>
      <c r="AE23" s="1"/>
      <c r="AF23" s="1"/>
      <c r="AG23" s="1"/>
      <c r="AH23" s="1"/>
      <c r="AI23" s="1"/>
      <c r="AJ23" s="1"/>
      <c r="AK23" s="1"/>
      <c r="AL23" s="1"/>
      <c r="AM23" s="1"/>
      <c r="AN23" s="1"/>
      <c r="AO23" s="1"/>
      <c r="AP23" s="1"/>
      <c r="AQ23" s="1"/>
      <c r="AR23" s="601"/>
      <c r="AS23" s="5"/>
      <c r="AT23" s="5"/>
      <c r="AU23" s="5"/>
      <c r="AV23" s="5"/>
      <c r="AW23" s="5"/>
      <c r="AX23" s="5"/>
      <c r="AY23" s="5"/>
      <c r="AZ23" s="5"/>
      <c r="BA23" s="1"/>
      <c r="BB23" s="52"/>
      <c r="BC23" s="4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78"/>
      <c r="CK23" s="5"/>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row>
    <row r="24" ht="15.75" customHeight="1">
      <c r="A24" s="1" t="s">
        <v>35</v>
      </c>
      <c r="B24" s="1">
        <f>C24/C25*100</f>
        <v>0.07530474891</v>
      </c>
      <c r="C24" s="1">
        <f t="shared" si="1"/>
        <v>4.8</v>
      </c>
      <c r="D24" s="1">
        <v>4.8</v>
      </c>
      <c r="E24" s="1"/>
      <c r="F24" s="1"/>
      <c r="G24" s="1"/>
      <c r="H24" s="1"/>
      <c r="I24" s="1" t="s">
        <v>868</v>
      </c>
      <c r="J24" s="1">
        <f>K24/K27*100</f>
        <v>0.3624624135</v>
      </c>
      <c r="K24" s="1">
        <f t="shared" si="2"/>
        <v>31.1</v>
      </c>
      <c r="L24" s="1"/>
      <c r="M24" s="1">
        <v>31.1</v>
      </c>
      <c r="N24" s="1"/>
      <c r="O24" s="1"/>
      <c r="P24" s="1"/>
      <c r="Q24" s="1" t="s">
        <v>564</v>
      </c>
      <c r="R24" s="1">
        <f>S24/S26*100</f>
        <v>0.7430511939</v>
      </c>
      <c r="S24" s="1">
        <f t="shared" si="3"/>
        <v>69.8</v>
      </c>
      <c r="T24" s="1">
        <v>28.7</v>
      </c>
      <c r="U24" s="1">
        <v>15.1</v>
      </c>
      <c r="V24" s="1">
        <v>26.0</v>
      </c>
      <c r="W24" s="1"/>
      <c r="X24" s="1"/>
      <c r="Y24" s="1"/>
      <c r="Z24" s="1"/>
      <c r="AA24" s="1"/>
      <c r="AB24" s="1"/>
      <c r="AC24" s="1"/>
      <c r="AD24" s="1"/>
      <c r="AE24" s="1"/>
      <c r="AF24" s="1"/>
      <c r="AG24" s="1"/>
      <c r="AH24" s="1"/>
      <c r="AI24" s="1"/>
      <c r="AJ24" s="1"/>
      <c r="AK24" s="1"/>
      <c r="AL24" s="1"/>
      <c r="AM24" s="1"/>
      <c r="AN24" s="1"/>
      <c r="AO24" s="1"/>
      <c r="AP24" s="1"/>
      <c r="AQ24" s="1"/>
      <c r="AR24" s="601"/>
      <c r="AS24" s="5"/>
      <c r="AT24" s="5"/>
      <c r="AU24" s="5"/>
      <c r="AV24" s="5"/>
      <c r="AW24" s="5"/>
      <c r="AX24" s="5"/>
      <c r="AY24" s="5"/>
      <c r="AZ24" s="5"/>
      <c r="BA24" s="1"/>
      <c r="BB24" s="52"/>
      <c r="BC24" s="41"/>
      <c r="BD24" s="1"/>
      <c r="BE24" s="1"/>
      <c r="BF24" s="1"/>
      <c r="BG24" s="1"/>
      <c r="BH24" s="1"/>
      <c r="BI24" s="1"/>
      <c r="BJ24" s="1"/>
      <c r="BK24" s="1"/>
      <c r="BL24" s="1"/>
      <c r="BM24" s="650"/>
      <c r="BN24" s="1"/>
      <c r="BO24" s="1"/>
      <c r="BP24" s="1"/>
      <c r="BQ24" s="1"/>
      <c r="BR24" s="1"/>
      <c r="BS24" s="1"/>
      <c r="BT24" s="1"/>
      <c r="BU24" s="7"/>
      <c r="BV24" s="7"/>
      <c r="BW24" s="7"/>
      <c r="BX24" s="7"/>
      <c r="BY24" s="7"/>
      <c r="BZ24" s="1"/>
      <c r="CA24" s="1"/>
      <c r="CB24" s="1"/>
      <c r="CC24" s="1"/>
      <c r="CD24" s="1"/>
      <c r="CE24" s="5"/>
      <c r="CF24" s="1"/>
      <c r="CG24" s="1"/>
      <c r="CH24" s="1"/>
      <c r="CI24" s="1"/>
      <c r="CJ24" s="1"/>
      <c r="CK24" s="1"/>
      <c r="CL24" s="1"/>
      <c r="CM24" s="1"/>
      <c r="CN24" s="1"/>
      <c r="CO24" s="1"/>
      <c r="CP24" s="1"/>
      <c r="CQ24" s="62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row>
    <row r="25" ht="15.75" customHeight="1">
      <c r="A25" s="5" t="s">
        <v>798</v>
      </c>
      <c r="B25" s="5"/>
      <c r="C25" s="1">
        <f t="shared" si="1"/>
        <v>6374.1</v>
      </c>
      <c r="D25" s="5">
        <v>760.5</v>
      </c>
      <c r="E25" s="5">
        <v>1841.7</v>
      </c>
      <c r="F25" s="5">
        <v>810.9</v>
      </c>
      <c r="G25" s="5">
        <f>2190+771</f>
        <v>2961</v>
      </c>
      <c r="H25" s="1"/>
      <c r="I25" s="1" t="s">
        <v>881</v>
      </c>
      <c r="J25" s="1">
        <f>K25/K27*100</f>
        <v>0.2552388056</v>
      </c>
      <c r="K25" s="1">
        <f t="shared" si="2"/>
        <v>21.9</v>
      </c>
      <c r="L25" s="1"/>
      <c r="M25" s="1"/>
      <c r="N25" s="1"/>
      <c r="O25" s="1">
        <v>21.9</v>
      </c>
      <c r="P25" s="1"/>
      <c r="Q25" s="1" t="s">
        <v>881</v>
      </c>
      <c r="R25" s="1">
        <f>S25/S26*100</f>
        <v>0.2129086515</v>
      </c>
      <c r="S25" s="1">
        <f t="shared" si="3"/>
        <v>20</v>
      </c>
      <c r="T25" s="1"/>
      <c r="U25" s="1"/>
      <c r="V25" s="1"/>
      <c r="W25" s="1">
        <v>20.0</v>
      </c>
      <c r="X25" s="1"/>
      <c r="Y25" s="1"/>
      <c r="Z25" s="1"/>
      <c r="AA25" s="1"/>
      <c r="AB25" s="1"/>
      <c r="AC25" s="1"/>
      <c r="AD25" s="1"/>
      <c r="AE25" s="1"/>
      <c r="AF25" s="1"/>
      <c r="AG25" s="1"/>
      <c r="AH25" s="1"/>
      <c r="AI25" s="1"/>
      <c r="AJ25" s="1"/>
      <c r="AK25" s="1"/>
      <c r="AL25" s="1"/>
      <c r="AM25" s="1"/>
      <c r="AN25" s="1"/>
      <c r="AO25" s="1"/>
      <c r="AP25" s="1"/>
      <c r="AQ25" s="1"/>
      <c r="AR25" s="601"/>
      <c r="AS25" s="7"/>
      <c r="AT25" s="7"/>
      <c r="AU25" s="7"/>
      <c r="AV25" s="5"/>
      <c r="AW25" s="5"/>
      <c r="AX25" s="5"/>
      <c r="AY25" s="5"/>
      <c r="AZ25" s="5"/>
      <c r="BA25" s="1"/>
      <c r="BB25" s="52"/>
      <c r="BC25" s="41"/>
      <c r="BD25" s="1"/>
      <c r="BE25" s="1"/>
      <c r="BF25" s="1"/>
      <c r="BG25" s="1"/>
      <c r="BH25" s="1"/>
      <c r="BI25" s="1"/>
      <c r="BJ25" s="1"/>
      <c r="BK25" s="1"/>
      <c r="BL25" s="1"/>
      <c r="BM25" s="1"/>
      <c r="BN25" s="650"/>
      <c r="BO25" s="1"/>
      <c r="BP25" s="1"/>
      <c r="BQ25" s="1"/>
      <c r="BR25" s="1"/>
      <c r="BS25" s="1"/>
      <c r="BT25" s="1"/>
      <c r="BU25" s="1"/>
      <c r="BV25" s="1"/>
      <c r="BW25" s="1"/>
      <c r="BX25" s="1"/>
      <c r="BY25" s="1"/>
      <c r="BZ25" s="1"/>
      <c r="CA25" s="1"/>
      <c r="CB25" s="1"/>
      <c r="CC25" s="1"/>
      <c r="CD25" s="1">
        <v>2674.0</v>
      </c>
      <c r="CE25" s="39">
        <v>3085.0</v>
      </c>
      <c r="CF25" s="5">
        <v>3525.0</v>
      </c>
      <c r="CG25" s="1"/>
      <c r="CH25" s="1"/>
      <c r="CI25" s="1"/>
      <c r="CJ25" s="78"/>
      <c r="CK25" s="5"/>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row>
    <row r="26" ht="15.75" customHeight="1">
      <c r="A26" s="147"/>
      <c r="B26" s="147"/>
      <c r="C26" s="147"/>
      <c r="D26" s="147"/>
      <c r="E26" s="147"/>
      <c r="F26" s="147"/>
      <c r="G26" s="147"/>
      <c r="H26" s="1"/>
      <c r="I26" s="1" t="s">
        <v>377</v>
      </c>
      <c r="J26" s="1">
        <f>K26/K27*100</f>
        <v>0.2342602737</v>
      </c>
      <c r="K26" s="1">
        <f t="shared" si="2"/>
        <v>20.1</v>
      </c>
      <c r="L26" s="1"/>
      <c r="M26" s="1">
        <v>20.1</v>
      </c>
      <c r="N26" s="1"/>
      <c r="O26" s="1"/>
      <c r="P26" s="1"/>
      <c r="Q26" s="5" t="s">
        <v>798</v>
      </c>
      <c r="R26" s="5"/>
      <c r="S26" s="1">
        <f t="shared" si="3"/>
        <v>9393.7</v>
      </c>
      <c r="T26" s="5">
        <v>1651.4</v>
      </c>
      <c r="U26" s="5">
        <v>2920.3</v>
      </c>
      <c r="V26" s="5">
        <v>1038.1</v>
      </c>
      <c r="W26" s="5">
        <f>2790+993.9</f>
        <v>3783.9</v>
      </c>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52"/>
      <c r="BC26" s="41"/>
      <c r="BD26" s="1"/>
      <c r="BE26" s="1"/>
      <c r="BF26" s="1"/>
      <c r="BG26" s="1"/>
      <c r="BH26" s="1"/>
      <c r="BI26" s="1"/>
      <c r="BJ26" s="1"/>
      <c r="BK26" s="1"/>
      <c r="BL26" s="1"/>
      <c r="BM26" s="1"/>
      <c r="BN26" s="650"/>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7"/>
      <c r="CQ26" s="7"/>
      <c r="CR26" s="7"/>
      <c r="CS26" s="7"/>
      <c r="CT26" s="7"/>
      <c r="CU26" s="7"/>
      <c r="CV26" s="7"/>
      <c r="CW26" s="1"/>
      <c r="CX26" s="1"/>
      <c r="CY26" s="1"/>
      <c r="CZ26" s="1"/>
      <c r="DA26" s="1"/>
      <c r="DB26" s="1"/>
      <c r="DC26" s="1"/>
      <c r="DD26" s="1"/>
      <c r="DE26" s="1"/>
      <c r="DF26" s="1"/>
      <c r="DG26" s="1"/>
      <c r="DH26" s="1"/>
      <c r="DI26" s="1"/>
      <c r="DJ26" s="1"/>
      <c r="DK26" s="1"/>
      <c r="DL26" s="1"/>
      <c r="DM26" s="1"/>
      <c r="DN26" s="1"/>
      <c r="DO26" s="1"/>
      <c r="DP26" s="1"/>
      <c r="DQ26" s="1"/>
      <c r="DR26" s="1"/>
    </row>
    <row r="27" ht="15.75" customHeight="1">
      <c r="A27" s="1"/>
      <c r="B27" s="1"/>
      <c r="C27" s="1"/>
      <c r="D27" s="1"/>
      <c r="E27" s="1"/>
      <c r="F27" s="1"/>
      <c r="G27" s="1"/>
      <c r="H27" s="1"/>
      <c r="I27" s="5" t="s">
        <v>798</v>
      </c>
      <c r="J27" s="5"/>
      <c r="K27" s="1">
        <f t="shared" si="2"/>
        <v>8580.2</v>
      </c>
      <c r="L27" s="5">
        <v>1610.8</v>
      </c>
      <c r="M27" s="5">
        <v>2269.8</v>
      </c>
      <c r="N27" s="5">
        <v>999.6</v>
      </c>
      <c r="O27" s="5">
        <f>2925+775</f>
        <v>3700</v>
      </c>
      <c r="P27" s="1"/>
      <c r="Q27" s="147"/>
      <c r="R27" s="147"/>
      <c r="S27" s="147"/>
      <c r="T27" s="147"/>
      <c r="U27" s="147"/>
      <c r="V27" s="147"/>
      <c r="W27" s="147"/>
      <c r="X27" s="1"/>
      <c r="Y27" s="1"/>
      <c r="Z27" s="1"/>
      <c r="AA27" s="1"/>
      <c r="AB27" s="1"/>
      <c r="AC27" s="1"/>
      <c r="AD27" s="1"/>
      <c r="AE27" s="1"/>
      <c r="AF27" s="1"/>
      <c r="AG27" s="1"/>
      <c r="AH27" s="1"/>
      <c r="AI27" s="1"/>
      <c r="AJ27" s="1"/>
      <c r="AK27" s="1"/>
      <c r="AL27" s="1"/>
      <c r="AM27" s="1"/>
      <c r="AN27" s="1"/>
      <c r="AO27" s="1"/>
      <c r="AP27" s="1"/>
      <c r="AQ27" s="1"/>
      <c r="AR27" s="1"/>
      <c r="AS27" s="1"/>
      <c r="AT27" s="1"/>
      <c r="AU27" s="39"/>
      <c r="AV27" s="1"/>
      <c r="AW27" s="1"/>
      <c r="AX27" s="1"/>
      <c r="AY27" s="1"/>
      <c r="AZ27" s="1"/>
      <c r="BA27" s="1"/>
      <c r="BB27" s="52"/>
      <c r="BC27" s="4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row>
    <row r="28" ht="15.75" customHeight="1">
      <c r="A28" s="1"/>
      <c r="B28" s="1"/>
      <c r="C28" s="1"/>
      <c r="D28" s="1"/>
      <c r="E28" s="1"/>
      <c r="F28" s="1"/>
      <c r="G28" s="1"/>
      <c r="H28" s="1"/>
      <c r="I28" s="147"/>
      <c r="J28" s="147"/>
      <c r="K28" s="147"/>
      <c r="L28" s="147"/>
      <c r="M28" s="147"/>
      <c r="N28" s="147"/>
      <c r="O28" s="147"/>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52"/>
      <c r="BC28" s="52"/>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52"/>
      <c r="BC29" s="52"/>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52"/>
      <c r="BC30" s="52"/>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52"/>
      <c r="BC31" s="52"/>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row>
    <row r="32" ht="15.75" customHeight="1">
      <c r="A32" s="7">
        <v>1984.0</v>
      </c>
      <c r="B32" s="7"/>
      <c r="C32" s="7"/>
      <c r="D32" s="7"/>
      <c r="E32" s="7"/>
      <c r="F32" s="7"/>
      <c r="G32" s="7"/>
      <c r="H32" s="7"/>
      <c r="I32" s="7">
        <v>1988.0</v>
      </c>
      <c r="J32" s="7"/>
      <c r="K32" s="7"/>
      <c r="L32" s="7"/>
      <c r="M32" s="7"/>
      <c r="N32" s="7"/>
      <c r="O32" s="7"/>
      <c r="P32" s="7"/>
      <c r="Q32" s="7">
        <v>1992.0</v>
      </c>
      <c r="R32" s="7"/>
      <c r="S32" s="7"/>
      <c r="T32" s="7"/>
      <c r="U32" s="7"/>
      <c r="V32" s="7"/>
      <c r="W32" s="7"/>
      <c r="X32" s="7"/>
      <c r="Y32" s="7">
        <v>1996.0</v>
      </c>
      <c r="Z32" s="7"/>
      <c r="AA32" s="7"/>
      <c r="AB32" s="7"/>
      <c r="AC32" s="7"/>
      <c r="AD32" s="7"/>
      <c r="AE32" s="7"/>
      <c r="AF32" s="7"/>
      <c r="AG32" s="7"/>
      <c r="AH32" s="7">
        <v>2000.0</v>
      </c>
      <c r="AI32" s="7"/>
      <c r="AJ32" s="7"/>
      <c r="AK32" s="7"/>
      <c r="AL32" s="7"/>
      <c r="AM32" s="7"/>
      <c r="AN32" s="7"/>
      <c r="AO32" s="7"/>
      <c r="AP32" s="7"/>
      <c r="AQ32" s="7"/>
      <c r="AR32" s="9">
        <v>2004.0</v>
      </c>
      <c r="AS32" s="7"/>
      <c r="AT32" s="7"/>
      <c r="AU32" s="7"/>
      <c r="AV32" s="7"/>
      <c r="AW32" s="7"/>
      <c r="AX32" s="7"/>
      <c r="AY32" s="7"/>
      <c r="AZ32" s="7"/>
      <c r="BA32" s="7"/>
      <c r="BB32" s="9">
        <v>2008.0</v>
      </c>
      <c r="BC32" s="7"/>
      <c r="BD32" s="7"/>
      <c r="BE32" s="524"/>
      <c r="BF32" s="7"/>
      <c r="BG32" s="7"/>
      <c r="BH32" s="9"/>
      <c r="BI32" s="7"/>
      <c r="BJ32" s="7"/>
      <c r="BK32" s="7"/>
      <c r="BL32" s="9">
        <v>2010.0</v>
      </c>
      <c r="BM32" s="724"/>
      <c r="BN32" s="7"/>
      <c r="BO32" s="7"/>
      <c r="BP32" s="7"/>
      <c r="BQ32" s="7"/>
      <c r="BR32" s="7"/>
      <c r="BS32" s="7"/>
      <c r="BT32" s="7"/>
      <c r="BU32" s="7"/>
      <c r="BV32" s="9">
        <v>2011.0</v>
      </c>
      <c r="BW32" s="724"/>
      <c r="BX32" s="724"/>
      <c r="BY32" s="7"/>
      <c r="BZ32" s="7"/>
      <c r="CA32" s="7"/>
      <c r="CB32" s="7"/>
      <c r="CC32" s="7"/>
      <c r="CD32" s="7"/>
      <c r="CE32" s="7"/>
      <c r="CF32" s="9">
        <v>2012.0</v>
      </c>
      <c r="CG32" s="7"/>
      <c r="CH32" s="7"/>
      <c r="CI32" s="7"/>
      <c r="CJ32" s="7"/>
      <c r="CK32" s="7"/>
      <c r="CL32" s="7"/>
      <c r="CM32" s="7"/>
      <c r="CN32" s="7"/>
      <c r="CO32" s="7"/>
      <c r="CP32" s="9">
        <v>2013.0</v>
      </c>
      <c r="CQ32" s="7"/>
      <c r="CR32" s="7"/>
      <c r="CS32" s="7"/>
      <c r="CT32" s="7"/>
      <c r="CU32" s="7"/>
      <c r="CV32" s="7"/>
      <c r="CW32" s="7"/>
      <c r="CX32" s="7"/>
      <c r="CY32" s="7"/>
      <c r="CZ32" s="9">
        <v>2014.0</v>
      </c>
      <c r="DA32" s="7"/>
      <c r="DB32" s="7"/>
      <c r="DC32" s="7"/>
      <c r="DD32" s="7"/>
      <c r="DE32" s="7"/>
      <c r="DF32" s="7"/>
      <c r="DG32" s="7"/>
      <c r="DH32" s="7"/>
      <c r="DI32" s="7"/>
      <c r="DJ32" s="95">
        <v>2015.0</v>
      </c>
      <c r="DK32" s="7"/>
      <c r="DL32" s="7"/>
      <c r="DM32" s="7"/>
      <c r="DN32" s="7"/>
      <c r="DO32" s="7"/>
      <c r="DP32" s="7"/>
      <c r="DQ32" s="7"/>
      <c r="DR32" s="7"/>
    </row>
    <row r="33" ht="15.75" customHeight="1">
      <c r="A33" s="601" t="s">
        <v>883</v>
      </c>
      <c r="B33" s="92">
        <f>C25</f>
        <v>6374.1</v>
      </c>
      <c r="C33" s="1"/>
      <c r="D33" s="52"/>
      <c r="E33" s="52"/>
      <c r="F33" s="52"/>
      <c r="G33" s="52"/>
      <c r="H33" s="1"/>
      <c r="I33" s="601" t="s">
        <v>883</v>
      </c>
      <c r="J33" s="92">
        <f>K27</f>
        <v>8580.2</v>
      </c>
      <c r="K33" s="1"/>
      <c r="L33" s="52"/>
      <c r="M33" s="52"/>
      <c r="N33" s="52"/>
      <c r="O33" s="52"/>
      <c r="P33" s="1"/>
      <c r="Q33" s="601" t="s">
        <v>883</v>
      </c>
      <c r="R33" s="92">
        <f>S26</f>
        <v>9393.7</v>
      </c>
      <c r="S33" s="1"/>
      <c r="T33" s="52"/>
      <c r="U33" s="52"/>
      <c r="V33" s="52"/>
      <c r="W33" s="52"/>
      <c r="X33" s="1"/>
      <c r="Y33" s="601" t="s">
        <v>883</v>
      </c>
      <c r="Z33" s="92">
        <f>AA21</f>
        <v>11935.2</v>
      </c>
      <c r="AA33" s="1"/>
      <c r="AB33" s="1"/>
      <c r="AC33" s="1"/>
      <c r="AD33" s="1"/>
      <c r="AE33" s="1"/>
      <c r="AF33" s="1"/>
      <c r="AG33" s="1"/>
      <c r="AH33" s="601" t="s">
        <v>883</v>
      </c>
      <c r="AI33" s="92">
        <f>AJ21</f>
        <v>17781.9</v>
      </c>
      <c r="AJ33" s="1"/>
      <c r="AK33" s="1"/>
      <c r="AL33" s="1"/>
      <c r="AM33" s="1"/>
      <c r="AN33" s="1"/>
      <c r="AO33" s="1"/>
      <c r="AP33" s="1"/>
      <c r="AQ33" s="1"/>
      <c r="AR33" s="601" t="s">
        <v>883</v>
      </c>
      <c r="AS33" s="92">
        <f>AT21</f>
        <v>23365.8</v>
      </c>
      <c r="AT33" s="1"/>
      <c r="AU33" s="52"/>
      <c r="AV33" s="52"/>
      <c r="AW33" s="52"/>
      <c r="AX33" s="52"/>
      <c r="AY33" s="52"/>
      <c r="AZ33" s="52"/>
      <c r="BA33" s="1"/>
      <c r="BB33" s="601" t="s">
        <v>883</v>
      </c>
      <c r="BC33" s="92">
        <f>BD17</f>
        <v>30873.6</v>
      </c>
      <c r="BD33" s="1"/>
      <c r="BE33" s="1"/>
      <c r="BF33" s="1"/>
      <c r="BG33" s="1"/>
      <c r="BH33" s="1"/>
      <c r="BI33" s="1"/>
      <c r="BJ33" s="1"/>
      <c r="BK33" s="1"/>
      <c r="BL33" s="5" t="s">
        <v>883</v>
      </c>
      <c r="BM33" s="366">
        <f>BN15</f>
        <v>26234.6</v>
      </c>
      <c r="BN33" s="1"/>
      <c r="BO33" s="1"/>
      <c r="BP33" s="1"/>
      <c r="BQ33" s="1"/>
      <c r="BR33" s="1"/>
      <c r="BS33" s="1"/>
      <c r="BT33" s="1"/>
      <c r="BU33" s="1"/>
      <c r="BV33" s="5" t="s">
        <v>883</v>
      </c>
      <c r="BW33" s="1">
        <f>BX20</f>
        <v>34643.338</v>
      </c>
      <c r="BX33" s="1"/>
      <c r="BY33" s="1"/>
      <c r="BZ33" s="1"/>
      <c r="CA33" s="1"/>
      <c r="CB33" s="1"/>
      <c r="CC33" s="1"/>
      <c r="CD33" s="1"/>
      <c r="CE33" s="1"/>
      <c r="CF33" s="5" t="s">
        <v>883</v>
      </c>
      <c r="CG33" s="1">
        <f>CH20</f>
        <v>35376.2</v>
      </c>
      <c r="CH33" s="1"/>
      <c r="CI33" s="1"/>
      <c r="CJ33" s="1"/>
      <c r="CK33" s="1"/>
      <c r="CL33" s="1"/>
      <c r="CM33" s="1"/>
      <c r="CN33" s="1"/>
      <c r="CO33" s="1"/>
      <c r="CP33" s="5" t="s">
        <v>883</v>
      </c>
      <c r="CQ33" s="1">
        <f>CR20</f>
        <v>36101.977</v>
      </c>
      <c r="CR33" s="1"/>
      <c r="CS33" s="1"/>
      <c r="CT33" s="1"/>
      <c r="CU33" s="1"/>
      <c r="CV33" s="1"/>
      <c r="CW33" s="1"/>
      <c r="CX33" s="1"/>
      <c r="CY33" s="1"/>
      <c r="CZ33" s="5" t="s">
        <v>883</v>
      </c>
      <c r="DA33" s="745">
        <f>DB21</f>
        <v>36552.80579</v>
      </c>
      <c r="DB33" s="1"/>
      <c r="DC33" s="1"/>
      <c r="DD33" s="1"/>
      <c r="DE33" s="1"/>
      <c r="DF33" s="1"/>
      <c r="DG33" s="1"/>
      <c r="DH33" s="1"/>
      <c r="DI33" s="1"/>
      <c r="DJ33" s="1" t="s">
        <v>883</v>
      </c>
      <c r="DK33" s="1">
        <f>DL21</f>
        <v>5100.291</v>
      </c>
      <c r="DL33" s="1"/>
      <c r="DM33" s="1"/>
      <c r="DN33" s="1"/>
      <c r="DO33" s="1"/>
      <c r="DP33" s="1"/>
      <c r="DQ33" s="1"/>
      <c r="DR33" s="1"/>
    </row>
    <row r="34" ht="15.75" customHeight="1">
      <c r="A34" s="77" t="s">
        <v>884</v>
      </c>
      <c r="B34" s="41">
        <f>B2</f>
        <v>16.66274454</v>
      </c>
      <c r="C34" s="52"/>
      <c r="D34" s="1"/>
      <c r="E34" s="1"/>
      <c r="F34" s="1"/>
      <c r="G34" s="1"/>
      <c r="H34" s="52"/>
      <c r="I34" s="77" t="s">
        <v>884</v>
      </c>
      <c r="J34" s="41">
        <f>J2</f>
        <v>14.66515932</v>
      </c>
      <c r="K34" s="52"/>
      <c r="L34" s="1"/>
      <c r="M34" s="1"/>
      <c r="N34" s="1"/>
      <c r="O34" s="1"/>
      <c r="P34" s="52"/>
      <c r="Q34" s="672" t="s">
        <v>884</v>
      </c>
      <c r="R34" s="41">
        <f>R2</f>
        <v>13.92848398</v>
      </c>
      <c r="S34" s="52"/>
      <c r="T34" s="1"/>
      <c r="U34" s="1"/>
      <c r="V34" s="1"/>
      <c r="W34" s="1"/>
      <c r="X34" s="52"/>
      <c r="Y34" s="672" t="s">
        <v>884</v>
      </c>
      <c r="Z34" s="41">
        <f>Z4</f>
        <v>10.43384275</v>
      </c>
      <c r="AA34" s="52"/>
      <c r="AB34" s="52"/>
      <c r="AC34" s="52"/>
      <c r="AD34" s="52"/>
      <c r="AE34" s="52"/>
      <c r="AF34" s="52"/>
      <c r="AG34" s="52"/>
      <c r="AH34" s="672" t="s">
        <v>884</v>
      </c>
      <c r="AI34" s="41">
        <f>AI6</f>
        <v>9.428126353</v>
      </c>
      <c r="AJ34" s="52"/>
      <c r="AK34" s="52"/>
      <c r="AL34" s="52"/>
      <c r="AM34" s="52"/>
      <c r="AN34" s="52"/>
      <c r="AO34" s="52"/>
      <c r="AP34" s="52"/>
      <c r="AQ34" s="52"/>
      <c r="AR34" s="672" t="s">
        <v>884</v>
      </c>
      <c r="AS34" s="41">
        <f>AS2</f>
        <v>13.76926962</v>
      </c>
      <c r="AT34" s="52"/>
      <c r="AU34" s="1"/>
      <c r="AV34" s="1"/>
      <c r="AW34" s="1"/>
      <c r="AX34" s="1"/>
      <c r="AY34" s="1"/>
      <c r="AZ34" s="1"/>
      <c r="BA34" s="52"/>
      <c r="BB34" s="601" t="s">
        <v>884</v>
      </c>
      <c r="BC34" s="41">
        <f>BC3</f>
        <v>11.18593232</v>
      </c>
      <c r="BD34" s="52"/>
      <c r="BE34" s="52"/>
      <c r="BF34" s="52"/>
      <c r="BG34" s="52"/>
      <c r="BH34" s="52"/>
      <c r="BI34" s="52"/>
      <c r="BJ34" s="52"/>
      <c r="BK34" s="52"/>
      <c r="BL34" s="5" t="s">
        <v>884</v>
      </c>
      <c r="BM34" s="1">
        <f>BM2</f>
        <v>15.51233867</v>
      </c>
      <c r="BN34" s="1"/>
      <c r="BO34" s="1"/>
      <c r="BP34" s="1"/>
      <c r="BQ34" s="1"/>
      <c r="BR34" s="1"/>
      <c r="BS34" s="1"/>
      <c r="BT34" s="1"/>
      <c r="BU34" s="52"/>
      <c r="BV34" s="5" t="s">
        <v>884</v>
      </c>
      <c r="BW34" s="1">
        <f>BW2</f>
        <v>15.77792533</v>
      </c>
      <c r="BX34" s="52"/>
      <c r="BY34" s="52"/>
      <c r="BZ34" s="52"/>
      <c r="CA34" s="52"/>
      <c r="CB34" s="52"/>
      <c r="CC34" s="52"/>
      <c r="CD34" s="52"/>
      <c r="CE34" s="52"/>
      <c r="CF34" s="672" t="s">
        <v>884</v>
      </c>
      <c r="CG34" s="1">
        <f>CG2</f>
        <v>15.99154234</v>
      </c>
      <c r="CH34" s="52"/>
      <c r="CI34" s="1"/>
      <c r="CJ34" s="1"/>
      <c r="CK34" s="1"/>
      <c r="CL34" s="1"/>
      <c r="CM34" s="1"/>
      <c r="CN34" s="1"/>
      <c r="CO34" s="1"/>
      <c r="CP34" s="672" t="s">
        <v>884</v>
      </c>
      <c r="CQ34" s="1">
        <f>CQ2</f>
        <v>17.9907045</v>
      </c>
      <c r="CR34" s="52"/>
      <c r="CS34" s="52"/>
      <c r="CT34" s="1"/>
      <c r="CU34" s="1"/>
      <c r="CV34" s="1"/>
      <c r="CW34" s="52"/>
      <c r="CX34" s="52"/>
      <c r="CY34" s="52"/>
      <c r="CZ34" s="672" t="s">
        <v>884</v>
      </c>
      <c r="DA34" s="745">
        <f>DA2</f>
        <v>17.83009501</v>
      </c>
      <c r="DB34" s="52"/>
      <c r="DC34" s="52"/>
      <c r="DD34" s="52"/>
      <c r="DE34" s="52"/>
      <c r="DF34" s="52"/>
      <c r="DG34" s="52"/>
      <c r="DH34" s="52"/>
      <c r="DI34" s="52"/>
      <c r="DJ34" s="52" t="s">
        <v>884</v>
      </c>
      <c r="DK34" s="52">
        <f>DK2</f>
        <v>0</v>
      </c>
      <c r="DL34" s="52"/>
      <c r="DM34" s="52"/>
      <c r="DN34" s="52"/>
      <c r="DO34" s="52"/>
      <c r="DP34" s="52"/>
      <c r="DQ34" s="52"/>
      <c r="DR34" s="52"/>
    </row>
    <row r="35" ht="15.75" customHeight="1">
      <c r="A35" s="3" t="s">
        <v>34</v>
      </c>
      <c r="B35" s="41">
        <f>SUM(B2+B3+B4+B5)</f>
        <v>37.90809683</v>
      </c>
      <c r="C35" s="1"/>
      <c r="D35" s="1"/>
      <c r="E35" s="1"/>
      <c r="F35" s="1"/>
      <c r="G35" s="1"/>
      <c r="H35" s="1"/>
      <c r="I35" s="3" t="s">
        <v>34</v>
      </c>
      <c r="J35" s="41">
        <f>SUM(J2+J3+J4+J5)</f>
        <v>38.61331904</v>
      </c>
      <c r="K35" s="1"/>
      <c r="L35" s="1"/>
      <c r="M35" s="1"/>
      <c r="N35" s="1"/>
      <c r="O35" s="1"/>
      <c r="P35" s="1"/>
      <c r="Q35" s="5" t="s">
        <v>34</v>
      </c>
      <c r="R35" s="41">
        <f>SUM(R2+R3+R5+R6)</f>
        <v>34.58913953</v>
      </c>
      <c r="S35" s="1"/>
      <c r="T35" s="1"/>
      <c r="U35" s="1"/>
      <c r="V35" s="1"/>
      <c r="W35" s="1"/>
      <c r="X35" s="1"/>
      <c r="Y35" s="5" t="s">
        <v>34</v>
      </c>
      <c r="Z35" s="41">
        <f>SUM(Z2+Z6+Z4+Z5)</f>
        <v>34.43344058</v>
      </c>
      <c r="AA35" s="1"/>
      <c r="AB35" s="1"/>
      <c r="AC35" s="1"/>
      <c r="AD35" s="1"/>
      <c r="AE35" s="1"/>
      <c r="AF35" s="1"/>
      <c r="AG35" s="1"/>
      <c r="AH35" s="5" t="s">
        <v>34</v>
      </c>
      <c r="AI35" s="41">
        <f>SUM(AI5+AI6+AI7+AI10)</f>
        <v>33.0971381</v>
      </c>
      <c r="AJ35" s="1"/>
      <c r="AK35" s="1"/>
      <c r="AL35" s="1"/>
      <c r="AM35" s="1"/>
      <c r="AN35" s="1"/>
      <c r="AO35" s="1"/>
      <c r="AP35" s="1"/>
      <c r="AQ35" s="1"/>
      <c r="AR35" s="5" t="s">
        <v>34</v>
      </c>
      <c r="AS35" s="41">
        <f>SUM(AS2+AS3+AS4+AS6)</f>
        <v>44.02545601</v>
      </c>
      <c r="AT35" s="1"/>
      <c r="AU35" s="1"/>
      <c r="AV35" s="1"/>
      <c r="AW35" s="1"/>
      <c r="AX35" s="1"/>
      <c r="AY35" s="1"/>
      <c r="AZ35" s="1"/>
      <c r="BA35" s="1"/>
      <c r="BB35" s="601" t="s">
        <v>34</v>
      </c>
      <c r="BC35" s="41">
        <f>SUM(BC2+BC3+BC4+BC5)</f>
        <v>39.9665086</v>
      </c>
      <c r="BD35" s="1"/>
      <c r="BE35" s="1"/>
      <c r="BF35" s="1"/>
      <c r="BG35" s="1"/>
      <c r="BH35" s="1"/>
      <c r="BI35" s="1"/>
      <c r="BJ35" s="1"/>
      <c r="BK35" s="1"/>
      <c r="BL35" s="5" t="s">
        <v>34</v>
      </c>
      <c r="BM35" s="1">
        <f>SUM(BM2+BM3+BM4+BM5)</f>
        <v>42.48587743</v>
      </c>
      <c r="BN35" s="52"/>
      <c r="BO35" s="52"/>
      <c r="BP35" s="52"/>
      <c r="BQ35" s="52"/>
      <c r="BR35" s="52"/>
      <c r="BS35" s="52"/>
      <c r="BT35" s="52"/>
      <c r="BU35" s="1"/>
      <c r="BV35" s="5" t="s">
        <v>34</v>
      </c>
      <c r="BW35" s="1">
        <f>SUM(BW2+BW3+BW5+BW6)</f>
        <v>51.28172118</v>
      </c>
      <c r="BX35" s="1"/>
      <c r="BY35" s="1"/>
      <c r="BZ35" s="1"/>
      <c r="CA35" s="1"/>
      <c r="CB35" s="1"/>
      <c r="CC35" s="1"/>
      <c r="CD35" s="1"/>
      <c r="CE35" s="1"/>
      <c r="CF35" s="5" t="s">
        <v>34</v>
      </c>
      <c r="CG35" s="1">
        <f>SUM(CG2+CG3+CG6+CG5)</f>
        <v>50.50881666</v>
      </c>
      <c r="CH35" s="1"/>
      <c r="CI35" s="1"/>
      <c r="CJ35" s="1"/>
      <c r="CK35" s="1"/>
      <c r="CL35" s="1"/>
      <c r="CM35" s="1"/>
      <c r="CN35" s="1"/>
      <c r="CO35" s="1"/>
      <c r="CP35" s="5" t="s">
        <v>34</v>
      </c>
      <c r="CQ35" s="1">
        <f>SUM(CQ2+CQ3+CQ5+CQ6)</f>
        <v>51.99465946</v>
      </c>
      <c r="CR35" s="1"/>
      <c r="CS35" s="1"/>
      <c r="CT35" s="1"/>
      <c r="CU35" s="1"/>
      <c r="CV35" s="1"/>
      <c r="CW35" s="1"/>
      <c r="CX35" s="1"/>
      <c r="CY35" s="1"/>
      <c r="CZ35" s="5" t="s">
        <v>34</v>
      </c>
      <c r="DA35" s="745">
        <f>SUM(DA2+DA4+DA3+DA5)</f>
        <v>48.22502574</v>
      </c>
      <c r="DB35" s="1"/>
      <c r="DC35" s="1"/>
      <c r="DD35" s="1"/>
      <c r="DE35" s="1"/>
      <c r="DF35" s="1"/>
      <c r="DG35" s="1"/>
      <c r="DH35" s="1"/>
      <c r="DI35" s="1"/>
      <c r="DJ35" s="1" t="s">
        <v>34</v>
      </c>
      <c r="DK35" s="1">
        <f>SUM(DK2+DK4+DK3+DK5)</f>
        <v>2.088116149</v>
      </c>
      <c r="DL35" s="1"/>
      <c r="DM35" s="1"/>
      <c r="DN35" s="1"/>
      <c r="DO35" s="1"/>
      <c r="DP35" s="1"/>
      <c r="DQ35" s="1"/>
      <c r="DR35" s="1"/>
    </row>
    <row r="36" ht="15.75" customHeight="1">
      <c r="A36" s="77" t="s">
        <v>886</v>
      </c>
      <c r="B36" s="41">
        <f>SUM(B2+B3+B4+B5+B6+B14+B7+B8+B9+B10)</f>
        <v>54.18804223</v>
      </c>
      <c r="C36" s="1"/>
      <c r="D36" s="1"/>
      <c r="E36" s="1"/>
      <c r="F36" s="1"/>
      <c r="G36" s="1"/>
      <c r="H36" s="1"/>
      <c r="I36" s="77" t="s">
        <v>886</v>
      </c>
      <c r="J36" s="41">
        <f>SUM(J2+J3+J4+J11+J5+J6+J7+J8+J15+J9+J10)</f>
        <v>59.73403883</v>
      </c>
      <c r="K36" s="1"/>
      <c r="L36" s="1"/>
      <c r="M36" s="1"/>
      <c r="N36" s="1"/>
      <c r="O36" s="1"/>
      <c r="P36" s="1"/>
      <c r="Q36" s="672" t="s">
        <v>886</v>
      </c>
      <c r="R36" s="41">
        <f>SUM(R2+R3+R4+R5+R6+R7+R8+R15+R9+R10)</f>
        <v>59.38128746</v>
      </c>
      <c r="S36" s="1"/>
      <c r="T36" s="1"/>
      <c r="U36" s="1"/>
      <c r="V36" s="1"/>
      <c r="W36" s="1"/>
      <c r="X36" s="1"/>
      <c r="Y36" s="672" t="s">
        <v>886</v>
      </c>
      <c r="Z36" s="41">
        <f>SUM(Z2+Z3+Z4+Z5+Z6+Z7+Z8+Z9+Z10+Z11)</f>
        <v>53.93876935</v>
      </c>
      <c r="AA36" s="1"/>
      <c r="AB36" s="1"/>
      <c r="AC36" s="1"/>
      <c r="AD36" s="1"/>
      <c r="AE36" s="1"/>
      <c r="AF36" s="1"/>
      <c r="AG36" s="1"/>
      <c r="AH36" s="672" t="s">
        <v>886</v>
      </c>
      <c r="AI36" s="41">
        <f>SUM(AI2+AI3+AI4+AI5+AI6+AI7+AI8+AI14+AI10+AI20)</f>
        <v>58.26205299</v>
      </c>
      <c r="AJ36" s="1"/>
      <c r="AK36" s="1"/>
      <c r="AL36" s="1"/>
      <c r="AM36" s="1"/>
      <c r="AN36" s="1"/>
      <c r="AO36" s="1"/>
      <c r="AP36" s="1"/>
      <c r="AQ36" s="1"/>
      <c r="AR36" s="672" t="s">
        <v>886</v>
      </c>
      <c r="AS36" s="41">
        <f>SUM(AS2+AS3+AS5+AS4+AS6+AS7+AS8+AS9+AS10+AS11)</f>
        <v>70.63186366</v>
      </c>
      <c r="AT36" s="1"/>
      <c r="AU36" s="1"/>
      <c r="AV36" s="1"/>
      <c r="AW36" s="1"/>
      <c r="AX36" s="1"/>
      <c r="AY36" s="1"/>
      <c r="AZ36" s="1"/>
      <c r="BA36" s="1"/>
      <c r="BB36" s="601" t="s">
        <v>886</v>
      </c>
      <c r="BC36" s="41">
        <f>SUM(BC2+BC3+BC4+BC5+BC6+BC7+BC8+BC9+BC10+BC11)</f>
        <v>68.6042444</v>
      </c>
      <c r="BD36" s="1"/>
      <c r="BE36" s="1"/>
      <c r="BF36" s="1"/>
      <c r="BG36" s="1"/>
      <c r="BH36" s="1"/>
      <c r="BI36" s="1"/>
      <c r="BJ36" s="1"/>
      <c r="BK36" s="1"/>
      <c r="BL36" s="5" t="s">
        <v>886</v>
      </c>
      <c r="BM36" s="1">
        <f>SUM(BM2+BM3+BM4+BM5+BM6+BM8+BM7+BM10+BM11+BM12)</f>
        <v>68.17218482</v>
      </c>
      <c r="BN36" s="1"/>
      <c r="BO36" s="1"/>
      <c r="BP36" s="1"/>
      <c r="BQ36" s="1"/>
      <c r="BR36" s="1"/>
      <c r="BS36" s="1"/>
      <c r="BT36" s="1"/>
      <c r="BU36" s="1"/>
      <c r="BV36" s="5" t="s">
        <v>886</v>
      </c>
      <c r="BW36" s="1">
        <f>SUM(BW2+BW3+BW5+BW6+BW7+BW9+BW10+BW13+BW11+BW4)</f>
        <v>71.90473389</v>
      </c>
      <c r="BX36" s="1"/>
      <c r="BY36" s="1"/>
      <c r="BZ36" s="1"/>
      <c r="CA36" s="1"/>
      <c r="CB36" s="1"/>
      <c r="CC36" s="1"/>
      <c r="CD36" s="1"/>
      <c r="CE36" s="1"/>
      <c r="CF36" s="672" t="s">
        <v>886</v>
      </c>
      <c r="CG36" s="1">
        <f>SUM(CG2+CG3+CG4+CG5+CG6+CG7+CG14+CG9+CG10+CG11)</f>
        <v>71.65975995</v>
      </c>
      <c r="CH36" s="1"/>
      <c r="CI36" s="1"/>
      <c r="CJ36" s="1"/>
      <c r="CK36" s="1"/>
      <c r="CL36" s="1"/>
      <c r="CM36" s="1"/>
      <c r="CN36" s="1"/>
      <c r="CO36" s="1"/>
      <c r="CP36" s="672" t="s">
        <v>886</v>
      </c>
      <c r="CQ36" s="1">
        <f>SUM(CQ2+CQ3+CQ5+CQ7+CQ9+CQ10+CQ4+CQ6+CQ11+CQ13)</f>
        <v>73.6546921</v>
      </c>
      <c r="CR36" s="1"/>
      <c r="CS36" s="1"/>
      <c r="CT36" s="1"/>
      <c r="CU36" s="1"/>
      <c r="CV36" s="1"/>
      <c r="CW36" s="1"/>
      <c r="CX36" s="1"/>
      <c r="CY36" s="1"/>
      <c r="CZ36" s="672" t="s">
        <v>886</v>
      </c>
      <c r="DA36" s="745">
        <f>SUM(DA2+DA4+DA3+DA7+DA6+DA9+DA8+DA5+DA10+DA11)</f>
        <v>69.65845836</v>
      </c>
      <c r="DB36" s="1"/>
      <c r="DC36" s="1"/>
      <c r="DD36" s="1"/>
      <c r="DE36" s="1"/>
      <c r="DF36" s="1"/>
      <c r="DG36" s="1"/>
      <c r="DH36" s="1"/>
      <c r="DI36" s="1"/>
      <c r="DJ36" s="1" t="s">
        <v>886</v>
      </c>
      <c r="DK36" s="1">
        <f>SUM(DK2+DK4+DK3+DK7+DK6+DK9+DK8+DK5+DK10+DK11)</f>
        <v>2.088116149</v>
      </c>
      <c r="DL36" s="1"/>
      <c r="DM36" s="1"/>
      <c r="DN36" s="1"/>
      <c r="DO36" s="1"/>
      <c r="DP36" s="1"/>
      <c r="DQ36" s="1"/>
      <c r="DR36" s="1"/>
    </row>
    <row r="37" ht="15.75" customHeight="1">
      <c r="A37" s="672" t="s">
        <v>38</v>
      </c>
      <c r="B37" s="41">
        <f>SUMSQ(B2:B25)</f>
        <v>494.788013</v>
      </c>
      <c r="C37" s="1"/>
      <c r="D37" s="1"/>
      <c r="E37" s="1"/>
      <c r="F37" s="1"/>
      <c r="G37" s="1"/>
      <c r="H37" s="1"/>
      <c r="I37" s="672" t="s">
        <v>38</v>
      </c>
      <c r="J37" s="41">
        <f>SUMSQ(J2:J27)</f>
        <v>494.3329724</v>
      </c>
      <c r="K37" s="1"/>
      <c r="L37" s="1"/>
      <c r="M37" s="1"/>
      <c r="N37" s="1"/>
      <c r="O37" s="1"/>
      <c r="P37" s="1"/>
      <c r="Q37" s="672" t="s">
        <v>38</v>
      </c>
      <c r="R37" s="41">
        <f>SUMSQ(R2:R26)</f>
        <v>479.3722128</v>
      </c>
      <c r="S37" s="1"/>
      <c r="T37" s="1"/>
      <c r="U37" s="1"/>
      <c r="V37" s="1"/>
      <c r="W37" s="1"/>
      <c r="X37" s="1"/>
      <c r="Y37" s="5" t="s">
        <v>38</v>
      </c>
      <c r="Z37" s="41">
        <f>SUMSQ(Z2:Z21)</f>
        <v>406.5284606</v>
      </c>
      <c r="AA37" s="1"/>
      <c r="AB37" s="1"/>
      <c r="AC37" s="1"/>
      <c r="AD37" s="1"/>
      <c r="AE37" s="1"/>
      <c r="AF37" s="1"/>
      <c r="AG37" s="1"/>
      <c r="AH37" s="5" t="s">
        <v>38</v>
      </c>
      <c r="AI37" s="41">
        <f>SUMSQ(AI2:AI21)</f>
        <v>411.9440551</v>
      </c>
      <c r="AJ37" s="1"/>
      <c r="AK37" s="1"/>
      <c r="AL37" s="1"/>
      <c r="AM37" s="1"/>
      <c r="AN37" s="1"/>
      <c r="AO37" s="1"/>
      <c r="AP37" s="1"/>
      <c r="AQ37" s="1"/>
      <c r="AR37" s="5" t="s">
        <v>38</v>
      </c>
      <c r="AS37" s="41">
        <f>SUMSQ(AS2:AS21)</f>
        <v>652.6631431</v>
      </c>
      <c r="AT37" s="1"/>
      <c r="AU37" s="1"/>
      <c r="AV37" s="1"/>
      <c r="AW37" s="1"/>
      <c r="AX37" s="1"/>
      <c r="AY37" s="1"/>
      <c r="AZ37" s="1"/>
      <c r="BA37" s="1"/>
      <c r="BB37" s="601" t="s">
        <v>38</v>
      </c>
      <c r="BC37" s="41">
        <f>SUMSQ(BC2:BC17)</f>
        <v>573.8147077</v>
      </c>
      <c r="BD37" s="1"/>
      <c r="BE37" s="1"/>
      <c r="BF37" s="1"/>
      <c r="BG37" s="1"/>
      <c r="BH37" s="39"/>
      <c r="BI37" s="39"/>
      <c r="BJ37" s="39"/>
      <c r="BK37" s="1"/>
      <c r="BL37" s="5" t="s">
        <v>38</v>
      </c>
      <c r="BM37" s="1">
        <f>SUMSQ(BM2:BM15)</f>
        <v>669.2873565</v>
      </c>
      <c r="BN37" s="1"/>
      <c r="BO37" s="1"/>
      <c r="BP37" s="650"/>
      <c r="BQ37" s="1"/>
      <c r="BR37" s="1"/>
      <c r="BS37" s="1"/>
      <c r="BT37" s="1"/>
      <c r="BU37" s="1"/>
      <c r="BV37" s="5" t="s">
        <v>38</v>
      </c>
      <c r="BW37" s="1">
        <f>SUMSQ(BW2:BW20)</f>
        <v>774.4243284</v>
      </c>
      <c r="BX37" s="1"/>
      <c r="BY37" s="1"/>
      <c r="BZ37" s="1"/>
      <c r="CA37" s="1"/>
      <c r="CB37" s="1"/>
      <c r="CC37" s="1"/>
      <c r="CD37" s="1"/>
      <c r="CE37" s="1"/>
      <c r="CF37" s="5" t="s">
        <v>38</v>
      </c>
      <c r="CG37" s="1">
        <f>SUMSQ(CG2:CG20)</f>
        <v>755.3108458</v>
      </c>
      <c r="CH37" s="1"/>
      <c r="CI37" s="1"/>
      <c r="CJ37" s="1"/>
      <c r="CK37" s="1"/>
      <c r="CL37" s="1"/>
      <c r="CM37" s="1"/>
      <c r="CN37" s="1"/>
      <c r="CO37" s="5"/>
      <c r="CP37" s="5" t="s">
        <v>38</v>
      </c>
      <c r="CQ37" s="1">
        <f>SUMSQ(CQ2:CQ20)</f>
        <v>812.6182759</v>
      </c>
      <c r="CR37" s="1"/>
      <c r="CS37" s="1"/>
      <c r="CT37" s="52"/>
      <c r="CU37" s="52"/>
      <c r="CV37" s="52"/>
      <c r="CW37" s="1"/>
      <c r="CX37" s="1"/>
      <c r="CY37" s="1"/>
      <c r="CZ37" s="5" t="s">
        <v>38</v>
      </c>
      <c r="DA37" s="745">
        <f>SUMSQ(DA2:DA20)</f>
        <v>737.6759531</v>
      </c>
      <c r="DB37" s="1"/>
      <c r="DC37" s="1"/>
      <c r="DD37" s="1"/>
      <c r="DE37" s="1"/>
      <c r="DF37" s="1"/>
      <c r="DG37" s="1"/>
      <c r="DH37" s="1"/>
      <c r="DI37" s="1"/>
      <c r="DJ37" s="1" t="s">
        <v>38</v>
      </c>
      <c r="DK37" s="1">
        <f>SUMSQ(DK2:DK20)</f>
        <v>4.36022905</v>
      </c>
      <c r="DL37" s="1"/>
      <c r="DM37" s="1"/>
      <c r="DN37" s="1"/>
      <c r="DO37" s="1"/>
      <c r="DP37" s="1"/>
      <c r="DQ37" s="1"/>
      <c r="DR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5" t="s">
        <v>851</v>
      </c>
      <c r="CG38" s="1">
        <f>SUM(CG2+CG3+CG5+CG6)</f>
        <v>50.50881666</v>
      </c>
      <c r="CH38" s="5"/>
      <c r="CI38" s="5"/>
      <c r="CJ38" s="1"/>
      <c r="CK38" s="1"/>
      <c r="CL38" s="1"/>
      <c r="CM38" s="1"/>
      <c r="CN38" s="1"/>
      <c r="CO38" s="1"/>
      <c r="CP38" s="5" t="s">
        <v>851</v>
      </c>
      <c r="CQ38" s="1">
        <v>50.0</v>
      </c>
      <c r="CR38" s="5"/>
      <c r="CS38" s="1"/>
      <c r="CT38" s="1"/>
      <c r="CU38" s="1"/>
      <c r="CV38" s="1"/>
      <c r="CW38" s="1"/>
      <c r="CX38" s="1"/>
      <c r="CY38" s="1"/>
      <c r="CZ38" s="5" t="s">
        <v>851</v>
      </c>
      <c r="DA38" s="543"/>
      <c r="DB38" s="1"/>
      <c r="DC38" s="1"/>
      <c r="DD38" s="1"/>
      <c r="DE38" s="1"/>
      <c r="DF38" s="1"/>
      <c r="DG38" s="1"/>
      <c r="DH38" s="1"/>
      <c r="DI38" s="1"/>
      <c r="DJ38" s="1" t="s">
        <v>851</v>
      </c>
      <c r="DK38" s="1"/>
      <c r="DL38" s="1"/>
      <c r="DM38" s="1"/>
      <c r="DN38" s="1"/>
      <c r="DO38" s="1"/>
      <c r="DP38" s="1"/>
      <c r="DQ38" s="1"/>
      <c r="DR38" s="1"/>
    </row>
    <row r="39" ht="15.75" customHeight="1">
      <c r="A39" s="650"/>
      <c r="B39" s="1"/>
      <c r="C39" s="1"/>
      <c r="D39" s="1"/>
      <c r="E39" s="1"/>
      <c r="F39" s="1"/>
      <c r="G39" s="1"/>
      <c r="H39" s="1"/>
      <c r="I39" s="650"/>
      <c r="J39" s="1"/>
      <c r="K39" s="1"/>
      <c r="L39" s="1"/>
      <c r="M39" s="1"/>
      <c r="N39" s="1"/>
      <c r="O39" s="1"/>
      <c r="P39" s="1"/>
      <c r="Q39" s="650"/>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5"/>
      <c r="AS39" s="5"/>
      <c r="AT39" s="5"/>
      <c r="AU39" s="5"/>
      <c r="AV39" s="5"/>
      <c r="AW39" s="5"/>
      <c r="AX39" s="5"/>
      <c r="AY39" s="5"/>
      <c r="AZ39" s="5"/>
      <c r="BA39" s="1"/>
      <c r="BB39" s="52"/>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5"/>
      <c r="CL39" s="5"/>
      <c r="CM39" s="5"/>
      <c r="CN39" s="5"/>
      <c r="CO39" s="1"/>
      <c r="CP39" s="1"/>
      <c r="CQ39" s="1"/>
      <c r="CR39" s="1"/>
      <c r="CS39" s="1"/>
      <c r="CT39" s="1"/>
      <c r="CU39" s="1"/>
      <c r="CV39" s="1"/>
      <c r="CW39" s="1"/>
      <c r="CX39" s="1"/>
      <c r="CY39" s="1"/>
      <c r="CZ39" s="1"/>
      <c r="DA39" s="786"/>
      <c r="DB39" s="1"/>
      <c r="DC39" s="1"/>
      <c r="DD39" s="1"/>
      <c r="DE39" s="1"/>
      <c r="DF39" s="1"/>
      <c r="DG39" s="1"/>
      <c r="DH39" s="1"/>
      <c r="DI39" s="1"/>
      <c r="DJ39" s="1"/>
      <c r="DK39" s="1"/>
      <c r="DL39" s="1"/>
      <c r="DM39" s="1"/>
      <c r="DN39" s="1"/>
      <c r="DO39" s="1"/>
      <c r="DP39" s="1"/>
      <c r="DQ39" s="1"/>
      <c r="DR39" s="1"/>
    </row>
    <row r="40" ht="31.5" customHeight="1">
      <c r="A40" s="749"/>
      <c r="B40" s="54">
        <v>1984.0</v>
      </c>
      <c r="C40" s="54">
        <v>1988.0</v>
      </c>
      <c r="D40" s="54">
        <v>1996.0</v>
      </c>
      <c r="E40" s="54">
        <v>1992.0</v>
      </c>
      <c r="F40" s="54">
        <v>2004.0</v>
      </c>
      <c r="G40" s="54">
        <v>2000.0</v>
      </c>
      <c r="H40" s="54">
        <v>2008.0</v>
      </c>
      <c r="I40" s="54">
        <v>2010.0</v>
      </c>
      <c r="J40" s="54">
        <v>2011.0</v>
      </c>
      <c r="K40" s="54" t="s">
        <v>996</v>
      </c>
      <c r="L40" s="5">
        <v>2013.0</v>
      </c>
      <c r="M40" s="54">
        <v>2012.0</v>
      </c>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1"/>
      <c r="AS40" s="1"/>
      <c r="AT40" s="1"/>
      <c r="AU40" s="1"/>
      <c r="AV40" s="1"/>
      <c r="AW40" s="1"/>
      <c r="AX40" s="1"/>
      <c r="AY40" s="1"/>
      <c r="AZ40" s="1"/>
      <c r="BA40" s="5"/>
      <c r="BB40" s="5"/>
      <c r="BC40" s="5"/>
      <c r="BD40" s="5"/>
      <c r="BE40" s="5"/>
      <c r="BF40" s="5"/>
      <c r="BG40" s="5"/>
      <c r="BH40" s="5"/>
      <c r="BI40" s="5"/>
      <c r="BJ40" s="5"/>
      <c r="BK40" s="5"/>
      <c r="BL40" s="5"/>
      <c r="BM40" s="5"/>
      <c r="BN40" s="1"/>
      <c r="BO40" s="1"/>
      <c r="BP40" s="1"/>
      <c r="BQ40" s="1"/>
      <c r="BR40" s="1"/>
      <c r="BS40" s="1"/>
      <c r="BT40" s="1"/>
      <c r="BU40" s="5"/>
      <c r="BV40" s="5"/>
      <c r="BW40" s="5"/>
      <c r="BX40" s="5"/>
      <c r="BY40" s="5"/>
      <c r="BZ40" s="5"/>
      <c r="CA40" s="5"/>
      <c r="CB40" s="5"/>
      <c r="CC40" s="5"/>
      <c r="CD40" s="5"/>
      <c r="CE40" s="1"/>
      <c r="CF40" s="5"/>
      <c r="CG40" s="5"/>
      <c r="CH40" s="5"/>
      <c r="CI40" s="5"/>
      <c r="CJ40" s="5"/>
      <c r="CK40" s="1"/>
      <c r="CL40" s="1"/>
      <c r="CM40" s="1"/>
      <c r="CN40" s="1"/>
      <c r="CO40" s="1"/>
      <c r="CP40" s="5"/>
      <c r="CQ40" s="5"/>
      <c r="CR40" s="5"/>
      <c r="CS40" s="5"/>
      <c r="CT40" s="1"/>
      <c r="CU40" s="1"/>
      <c r="CV40" s="1"/>
      <c r="CW40" s="5"/>
      <c r="CX40" s="5"/>
      <c r="CY40" s="5"/>
      <c r="CZ40" s="1"/>
      <c r="DA40" s="1"/>
      <c r="DB40" s="5"/>
      <c r="DC40" s="5"/>
      <c r="DD40" s="5"/>
      <c r="DE40" s="5"/>
      <c r="DF40" s="5"/>
      <c r="DG40" s="5"/>
      <c r="DH40" s="5"/>
      <c r="DI40" s="5"/>
      <c r="DJ40" s="5"/>
      <c r="DK40" s="5"/>
      <c r="DL40" s="5"/>
      <c r="DM40" s="5"/>
      <c r="DN40" s="5"/>
      <c r="DO40" s="5"/>
      <c r="DP40" s="5"/>
      <c r="DQ40" s="5"/>
      <c r="DR40" s="5"/>
    </row>
    <row r="41" ht="15.75" customHeight="1">
      <c r="A41" s="650" t="s">
        <v>38</v>
      </c>
      <c r="B41" s="1">
        <f>B37</f>
        <v>494.788013</v>
      </c>
      <c r="C41" s="1">
        <f>J37</f>
        <v>494.3329724</v>
      </c>
      <c r="D41" s="1">
        <f>Z37</f>
        <v>406.5284606</v>
      </c>
      <c r="E41" s="1">
        <f>R37</f>
        <v>479.3722128</v>
      </c>
      <c r="F41" s="1">
        <f>AS37</f>
        <v>652.6631431</v>
      </c>
      <c r="G41" s="1">
        <f>AI37</f>
        <v>411.9440551</v>
      </c>
      <c r="H41" s="1">
        <f>BC37</f>
        <v>573.8147077</v>
      </c>
      <c r="I41" s="1">
        <f>BM37</f>
        <v>669.2873565</v>
      </c>
      <c r="J41" s="1">
        <f>BW37</f>
        <v>774.4243284</v>
      </c>
      <c r="K41" s="1">
        <v>871.8</v>
      </c>
      <c r="L41" s="1">
        <f>CQ37</f>
        <v>812.6182759</v>
      </c>
      <c r="M41" s="1">
        <f>CG37</f>
        <v>755.3108458</v>
      </c>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5"/>
      <c r="BM41" s="5"/>
      <c r="BN41" s="5"/>
      <c r="BO41" s="5"/>
      <c r="BP41" s="5"/>
      <c r="BQ41" s="5"/>
      <c r="BR41" s="5"/>
      <c r="BS41" s="5"/>
      <c r="BT41" s="5"/>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52"/>
      <c r="DB41" s="1"/>
      <c r="DC41" s="1"/>
      <c r="DD41" s="1"/>
      <c r="DE41" s="1"/>
      <c r="DF41" s="1"/>
      <c r="DG41" s="1"/>
      <c r="DH41" s="1"/>
      <c r="DI41" s="1"/>
      <c r="DJ41" s="1"/>
      <c r="DK41" s="1"/>
      <c r="DL41" s="1"/>
      <c r="DM41" s="1"/>
      <c r="DN41" s="1"/>
      <c r="DO41" s="1"/>
      <c r="DP41" s="1"/>
      <c r="DQ41" s="1"/>
      <c r="DR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5"/>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row>
    <row r="43" ht="15.75" customHeight="1">
      <c r="A43" s="1" t="s">
        <v>997</v>
      </c>
      <c r="B43" s="1">
        <f>B35</f>
        <v>37.90809683</v>
      </c>
      <c r="C43" s="1">
        <f>J35</f>
        <v>38.61331904</v>
      </c>
      <c r="D43" s="1">
        <f>Z35</f>
        <v>34.43344058</v>
      </c>
      <c r="E43" s="1">
        <f>R35</f>
        <v>34.58913953</v>
      </c>
      <c r="F43" s="1">
        <f>AS35</f>
        <v>44.02545601</v>
      </c>
      <c r="G43" s="1">
        <f>AI35</f>
        <v>33.0971381</v>
      </c>
      <c r="H43" s="1">
        <f>BC35</f>
        <v>39.9665086</v>
      </c>
      <c r="I43" s="1">
        <f>BM35</f>
        <v>42.48587743</v>
      </c>
      <c r="J43" s="1">
        <f>BW35</f>
        <v>51.28172118</v>
      </c>
      <c r="K43" s="1">
        <v>54.5486117279235</v>
      </c>
      <c r="L43" s="1">
        <f>CQ35</f>
        <v>51.99465946</v>
      </c>
      <c r="M43" s="1">
        <f>CG35</f>
        <v>50.50881666</v>
      </c>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4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5"/>
      <c r="CT43" s="5"/>
      <c r="CU43" s="5"/>
      <c r="CV43" s="5"/>
      <c r="CW43" s="1"/>
      <c r="CX43" s="1"/>
      <c r="CY43" s="1"/>
      <c r="CZ43" s="1"/>
      <c r="DA43" s="1"/>
      <c r="DB43" s="1"/>
      <c r="DC43" s="1"/>
      <c r="DD43" s="1"/>
      <c r="DE43" s="1"/>
      <c r="DF43" s="1"/>
      <c r="DG43" s="1"/>
      <c r="DH43" s="1"/>
      <c r="DI43" s="1"/>
      <c r="DJ43" s="1"/>
      <c r="DK43" s="1"/>
      <c r="DL43" s="1"/>
      <c r="DM43" s="1"/>
      <c r="DN43" s="1"/>
      <c r="DO43" s="1"/>
      <c r="DP43" s="1"/>
      <c r="DQ43" s="1"/>
      <c r="DR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41"/>
      <c r="BF45" s="1"/>
      <c r="BG45" s="1"/>
      <c r="BH45" s="39"/>
      <c r="BI45" s="39"/>
      <c r="BJ45" s="39"/>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39"/>
      <c r="CL45" s="39"/>
      <c r="CM45" s="39"/>
      <c r="CN45" s="1"/>
      <c r="CO45" s="1"/>
      <c r="CP45" s="41"/>
      <c r="CQ45" s="113"/>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650"/>
      <c r="BC46" s="366"/>
      <c r="BD46" s="1"/>
      <c r="BE46" s="41"/>
      <c r="BF46" s="1"/>
      <c r="BG46" s="1"/>
      <c r="BH46" s="1"/>
      <c r="BI46" s="39"/>
      <c r="BJ46" s="39"/>
      <c r="BK46" s="1"/>
      <c r="BL46" s="1"/>
      <c r="BM46" s="41"/>
      <c r="BN46" s="41"/>
      <c r="BO46" s="41"/>
      <c r="BP46" s="41"/>
      <c r="BQ46" s="1"/>
      <c r="BR46" s="1"/>
      <c r="BS46" s="1"/>
      <c r="BT46" s="1"/>
      <c r="BU46" s="1"/>
      <c r="BV46" s="1"/>
      <c r="BW46" s="1"/>
      <c r="BX46" s="1"/>
      <c r="BY46" s="1"/>
      <c r="BZ46" s="1"/>
      <c r="CA46" s="1"/>
      <c r="CB46" s="1"/>
      <c r="CC46" s="1"/>
      <c r="CD46" s="1"/>
      <c r="CE46" s="1"/>
      <c r="CF46" s="1"/>
      <c r="CG46" s="1"/>
      <c r="CH46" s="1"/>
      <c r="CI46" s="1"/>
      <c r="CJ46" s="1"/>
      <c r="CK46" s="39"/>
      <c r="CL46" s="1"/>
      <c r="CM46" s="39"/>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650"/>
      <c r="BC47" s="366"/>
      <c r="BD47" s="1"/>
      <c r="BE47" s="41"/>
      <c r="BF47" s="1"/>
      <c r="BG47" s="1"/>
      <c r="BH47" s="1"/>
      <c r="BI47" s="1"/>
      <c r="BJ47" s="1"/>
      <c r="BK47" s="1"/>
      <c r="BL47" s="1"/>
      <c r="BM47" s="41"/>
      <c r="BN47" s="41"/>
      <c r="BO47" s="41"/>
      <c r="BP47" s="41"/>
      <c r="BQ47" s="1"/>
      <c r="BR47" s="1"/>
      <c r="BS47" s="1"/>
      <c r="BT47" s="1"/>
      <c r="BU47" s="1"/>
      <c r="BV47" s="1"/>
      <c r="BW47" s="1"/>
      <c r="BX47" s="1"/>
      <c r="BY47" s="1"/>
      <c r="BZ47" s="1"/>
      <c r="CA47" s="1"/>
      <c r="CB47" s="1"/>
      <c r="CC47" s="1"/>
      <c r="CD47" s="1"/>
      <c r="CE47" s="1"/>
      <c r="CF47" s="2"/>
      <c r="CG47" s="41"/>
      <c r="CH47" s="41"/>
      <c r="CI47" s="41"/>
      <c r="CJ47" s="41"/>
      <c r="CK47" s="41"/>
      <c r="CL47" s="41"/>
      <c r="CM47" s="41"/>
      <c r="CN47" s="41"/>
      <c r="CO47" s="41"/>
      <c r="CP47" s="1"/>
      <c r="CQ47" s="1"/>
      <c r="CR47" s="1"/>
      <c r="CS47" s="1"/>
      <c r="CT47" s="1"/>
      <c r="CU47" s="1"/>
      <c r="CV47" s="1"/>
      <c r="CW47" s="1"/>
      <c r="CX47" s="1"/>
      <c r="CY47" s="1"/>
      <c r="CZ47" s="1"/>
      <c r="DA47" s="5"/>
      <c r="DB47" s="1"/>
      <c r="DC47" s="1"/>
      <c r="DD47" s="1"/>
      <c r="DE47" s="1"/>
      <c r="DF47" s="1"/>
      <c r="DG47" s="1"/>
      <c r="DH47" s="1"/>
      <c r="DI47" s="1"/>
      <c r="DJ47" s="1"/>
      <c r="DK47" s="1"/>
      <c r="DL47" s="1"/>
      <c r="DM47" s="1"/>
      <c r="DN47" s="1"/>
      <c r="DO47" s="1"/>
      <c r="DP47" s="1"/>
      <c r="DQ47" s="1"/>
      <c r="DR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650"/>
      <c r="BC48" s="366"/>
      <c r="BD48" s="1"/>
      <c r="BE48" s="41"/>
      <c r="BF48" s="1"/>
      <c r="BG48" s="1"/>
      <c r="BH48" s="1"/>
      <c r="BI48" s="1"/>
      <c r="BJ48" s="1"/>
      <c r="BK48" s="1"/>
      <c r="BL48" s="1"/>
      <c r="BM48" s="41"/>
      <c r="BN48" s="41"/>
      <c r="BO48" s="41"/>
      <c r="BP48" s="41"/>
      <c r="BQ48" s="4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650"/>
      <c r="BC49" s="366"/>
      <c r="BD49" s="1"/>
      <c r="BE49" s="41"/>
      <c r="BF49" s="1"/>
      <c r="BG49" s="1"/>
      <c r="BH49" s="1"/>
      <c r="BI49" s="1"/>
      <c r="BJ49" s="1"/>
      <c r="BK49" s="1"/>
      <c r="BL49" s="1"/>
      <c r="BM49" s="41"/>
      <c r="BN49" s="41"/>
      <c r="BO49" s="41"/>
      <c r="BP49" s="41"/>
      <c r="BQ49" s="41"/>
      <c r="BR49" s="1"/>
      <c r="BS49" s="1"/>
      <c r="BT49" s="1"/>
      <c r="BU49" s="1"/>
      <c r="BV49" s="1"/>
      <c r="BW49" s="1"/>
      <c r="BX49" s="1"/>
      <c r="BY49" s="1"/>
      <c r="BZ49" s="1"/>
      <c r="CA49" s="1"/>
      <c r="CB49" s="1"/>
      <c r="CC49" s="1"/>
      <c r="CD49" s="1"/>
      <c r="CE49" s="1"/>
      <c r="CF49" s="1"/>
      <c r="CG49" s="41"/>
      <c r="CH49" s="41"/>
      <c r="CI49" s="41"/>
      <c r="CJ49" s="41"/>
      <c r="CK49" s="41"/>
      <c r="CL49" s="41"/>
      <c r="CM49" s="41"/>
      <c r="CN49" s="41"/>
      <c r="CO49" s="41"/>
      <c r="CP49" s="1"/>
      <c r="CQ49" s="113"/>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650"/>
      <c r="BC50" s="366"/>
      <c r="BD50" s="1"/>
      <c r="BE50" s="4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13"/>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650"/>
      <c r="BC51" s="366"/>
      <c r="BD51" s="1"/>
      <c r="BE51" s="4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39"/>
      <c r="CL51" s="1"/>
      <c r="CM51" s="39"/>
      <c r="CN51" s="39"/>
      <c r="CO51" s="1"/>
      <c r="CP51" s="39"/>
      <c r="CQ51" s="113"/>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C52" s="366"/>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C53" s="366"/>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C54" s="366"/>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C55" s="366"/>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366"/>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366"/>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366"/>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366"/>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7"/>
      <c r="DA59" s="1"/>
      <c r="DB59" s="1"/>
      <c r="DC59" s="1"/>
      <c r="DD59" s="1"/>
      <c r="DE59" s="1"/>
      <c r="DF59" s="1"/>
      <c r="DG59" s="1"/>
      <c r="DH59" s="1"/>
      <c r="DI59" s="1"/>
      <c r="DJ59" s="1"/>
      <c r="DK59" s="1"/>
      <c r="DL59" s="1"/>
      <c r="DM59" s="1"/>
      <c r="DN59" s="1"/>
      <c r="DO59" s="1"/>
      <c r="DP59" s="1"/>
      <c r="DQ59" s="1"/>
      <c r="DR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366"/>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366"/>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52"/>
      <c r="DA61" s="1"/>
      <c r="DB61" s="1"/>
      <c r="DC61" s="1"/>
      <c r="DD61" s="1"/>
      <c r="DE61" s="1"/>
      <c r="DF61" s="1"/>
      <c r="DG61" s="1"/>
      <c r="DH61" s="1"/>
      <c r="DI61" s="1"/>
      <c r="DJ61" s="1"/>
      <c r="DK61" s="1"/>
      <c r="DL61" s="1"/>
      <c r="DM61" s="1"/>
      <c r="DN61" s="1"/>
      <c r="DO61" s="1"/>
      <c r="DP61" s="1"/>
      <c r="DQ61" s="1"/>
      <c r="DR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366"/>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650"/>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5"/>
      <c r="DA67" s="1"/>
      <c r="DB67" s="1"/>
      <c r="DC67" s="1"/>
      <c r="DD67" s="1"/>
      <c r="DE67" s="1"/>
      <c r="DF67" s="1"/>
      <c r="DG67" s="1"/>
      <c r="DH67" s="1"/>
      <c r="DI67" s="1"/>
      <c r="DJ67" s="1"/>
      <c r="DK67" s="1"/>
      <c r="DL67" s="1"/>
      <c r="DM67" s="1"/>
      <c r="DN67" s="1"/>
      <c r="DO67" s="1"/>
      <c r="DP67" s="1"/>
      <c r="DQ67" s="1"/>
      <c r="DR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650"/>
      <c r="BC68" s="366"/>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650"/>
      <c r="BC69" s="366"/>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650"/>
      <c r="BC70" s="366"/>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650"/>
      <c r="BC71" s="366"/>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650"/>
      <c r="BC72" s="366"/>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650"/>
      <c r="BC73" s="366"/>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650"/>
      <c r="BC74" s="366"/>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650"/>
      <c r="BC75" s="366"/>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650"/>
      <c r="BC76" s="366"/>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650"/>
      <c r="BC77" s="366"/>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650"/>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650"/>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row>
  </sheetData>
  <mergeCells count="1">
    <mergeCell ref="BB51:BB55"/>
  </mergeCells>
  <drawing r:id="rId2"/>
  <legacyDrawing r:id="rId3"/>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33.29"/>
    <col customWidth="1" min="2" max="2" width="12.29"/>
    <col customWidth="1" min="3" max="4" width="12.43"/>
    <col customWidth="1" min="5" max="5" width="16.0"/>
    <col customWidth="1" min="6" max="6" width="20.14"/>
    <col customWidth="1" min="7" max="7" width="16.14"/>
    <col customWidth="1" min="8" max="8" width="15.0"/>
    <col customWidth="1" min="9" max="9" width="13.29"/>
    <col customWidth="1" min="10" max="10" width="10.57"/>
    <col customWidth="1" min="11" max="11" width="13.86"/>
    <col customWidth="1" min="12" max="12" width="16.71"/>
    <col customWidth="1" min="13" max="13" width="13.29"/>
    <col customWidth="1" min="14" max="26" width="33.29"/>
  </cols>
  <sheetData>
    <row r="1" ht="21.0" customHeight="1">
      <c r="A1" s="750" t="s">
        <v>981</v>
      </c>
      <c r="E1" s="498"/>
      <c r="F1" s="498"/>
      <c r="G1" s="498"/>
      <c r="H1" s="492"/>
      <c r="I1" s="498"/>
      <c r="J1" s="498"/>
      <c r="K1" s="498"/>
      <c r="L1" s="498"/>
      <c r="M1" s="498"/>
    </row>
    <row r="2" ht="14.25" customHeight="1">
      <c r="A2" s="751"/>
      <c r="B2" s="751">
        <v>1998.0</v>
      </c>
      <c r="C2" s="751">
        <v>2000.0</v>
      </c>
      <c r="D2" s="751">
        <v>2002.0</v>
      </c>
      <c r="E2" s="752">
        <v>2004.0</v>
      </c>
      <c r="F2" s="752">
        <v>2006.0</v>
      </c>
      <c r="G2" s="752">
        <v>2008.0</v>
      </c>
      <c r="H2" s="752">
        <v>2010.0</v>
      </c>
      <c r="I2" s="752">
        <v>2011.0</v>
      </c>
      <c r="J2" s="752">
        <v>2012.0</v>
      </c>
      <c r="K2" s="752">
        <v>2013.0</v>
      </c>
      <c r="L2" s="752">
        <v>2014.0</v>
      </c>
      <c r="M2" s="753">
        <v>2015.0</v>
      </c>
      <c r="N2" s="492"/>
      <c r="O2" s="492"/>
      <c r="P2" s="492"/>
      <c r="Q2" s="492"/>
      <c r="R2" s="492"/>
      <c r="S2" s="492"/>
      <c r="T2" s="492"/>
      <c r="U2" s="492"/>
      <c r="V2" s="492"/>
      <c r="W2" s="492"/>
      <c r="X2" s="492"/>
      <c r="Y2" s="492"/>
      <c r="Z2" s="492"/>
    </row>
    <row r="3" ht="12.75" customHeight="1">
      <c r="A3" s="754" t="s">
        <v>982</v>
      </c>
      <c r="B3" s="755">
        <v>891.6</v>
      </c>
      <c r="C3" s="755">
        <v>861.4</v>
      </c>
      <c r="D3" s="755">
        <v>708.7</v>
      </c>
      <c r="E3" s="495">
        <v>784.55</v>
      </c>
      <c r="F3" s="491">
        <v>710.7</v>
      </c>
      <c r="G3" s="491">
        <v>607.3</v>
      </c>
      <c r="H3" s="491">
        <v>552.7</v>
      </c>
      <c r="I3" s="491">
        <v>524.7</v>
      </c>
      <c r="J3" s="491">
        <v>516.0</v>
      </c>
      <c r="K3" s="497">
        <v>476.1</v>
      </c>
      <c r="L3" s="756">
        <v>439.28529069767444</v>
      </c>
      <c r="M3" s="491">
        <v>405.5</v>
      </c>
    </row>
    <row r="4" ht="12.75" customHeight="1">
      <c r="A4" s="754" t="s">
        <v>983</v>
      </c>
      <c r="B4" s="755"/>
      <c r="C4" s="754"/>
      <c r="D4" s="754"/>
      <c r="E4" s="497">
        <v>19.26</v>
      </c>
      <c r="F4" s="497">
        <v>78.2</v>
      </c>
      <c r="G4" s="497">
        <v>107.66</v>
      </c>
      <c r="H4" s="497">
        <v>151.4</v>
      </c>
      <c r="I4" s="497">
        <v>190.88</v>
      </c>
      <c r="J4" s="497">
        <v>231.0</v>
      </c>
      <c r="K4" s="497">
        <v>268.8</v>
      </c>
      <c r="L4" s="756">
        <v>312.79453097493507</v>
      </c>
      <c r="M4" s="497">
        <v>364.1</v>
      </c>
      <c r="N4" s="491"/>
      <c r="O4" s="491"/>
      <c r="P4" s="491"/>
      <c r="Q4" s="491"/>
      <c r="R4" s="491"/>
      <c r="S4" s="491"/>
      <c r="T4" s="491"/>
      <c r="U4" s="491"/>
      <c r="V4" s="491"/>
      <c r="W4" s="491"/>
      <c r="X4" s="491"/>
      <c r="Y4" s="491"/>
      <c r="Z4" s="491"/>
    </row>
    <row r="5" ht="12.75" customHeight="1">
      <c r="A5" s="754" t="s">
        <v>698</v>
      </c>
      <c r="B5" s="755">
        <v>157.0</v>
      </c>
      <c r="C5" s="754">
        <v>174.1</v>
      </c>
      <c r="D5" s="758">
        <v>166.0</v>
      </c>
      <c r="E5" s="491">
        <v>191.5</v>
      </c>
      <c r="F5" s="491">
        <v>208.8</v>
      </c>
      <c r="G5" s="491">
        <v>255.7</v>
      </c>
      <c r="H5" s="497">
        <v>275.0</v>
      </c>
      <c r="I5" s="497">
        <v>267.0</v>
      </c>
      <c r="J5" s="491">
        <v>273.0</v>
      </c>
      <c r="K5" s="491">
        <v>276.4</v>
      </c>
      <c r="L5" s="491">
        <v>299.4</v>
      </c>
      <c r="M5" s="491">
        <v>307.8</v>
      </c>
    </row>
    <row r="6" ht="12.75" customHeight="1">
      <c r="A6" s="754" t="s">
        <v>984</v>
      </c>
      <c r="B6" s="495">
        <v>841.0660100000001</v>
      </c>
      <c r="C6" s="495">
        <v>895.1300400000001</v>
      </c>
      <c r="D6" s="495">
        <v>1005.9662099999999</v>
      </c>
      <c r="E6" s="495">
        <v>886.0612</v>
      </c>
      <c r="F6" s="495">
        <v>820.5623999999999</v>
      </c>
      <c r="G6" s="495">
        <v>819.754</v>
      </c>
      <c r="H6" s="495">
        <v>798.1725</v>
      </c>
      <c r="I6" s="495">
        <v>787.244</v>
      </c>
      <c r="J6" s="495">
        <v>824.0</v>
      </c>
      <c r="K6" s="495">
        <v>850.6974</v>
      </c>
      <c r="L6" s="759">
        <v>878.3</v>
      </c>
      <c r="M6" s="491">
        <v>897.9</v>
      </c>
      <c r="N6" s="492"/>
      <c r="O6" s="492"/>
      <c r="P6" s="492"/>
      <c r="Q6" s="492"/>
      <c r="R6" s="492"/>
      <c r="S6" s="492"/>
      <c r="T6" s="492"/>
      <c r="U6" s="492"/>
      <c r="V6" s="492"/>
      <c r="W6" s="492"/>
      <c r="X6" s="492"/>
      <c r="Y6" s="492"/>
      <c r="Z6" s="492"/>
    </row>
    <row r="7" ht="13.5" customHeight="1">
      <c r="A7" s="760" t="s">
        <v>538</v>
      </c>
      <c r="B7" s="762">
        <f>SUM(B3:B6)</f>
        <v>1889.66601</v>
      </c>
      <c r="C7" s="762">
        <v>1930.63004</v>
      </c>
      <c r="D7" s="762">
        <v>1880.6662099999999</v>
      </c>
      <c r="E7" s="763">
        <v>1881.3712</v>
      </c>
      <c r="F7" s="763">
        <v>1818.2624</v>
      </c>
      <c r="G7" s="764">
        <v>1790.4139999999998</v>
      </c>
      <c r="H7" s="764">
        <v>1777.2725</v>
      </c>
      <c r="I7" s="763">
        <v>1769.824</v>
      </c>
      <c r="J7" s="765">
        <v>1844.0</v>
      </c>
      <c r="K7" s="764">
        <v>1871.9974000000002</v>
      </c>
      <c r="L7" s="766">
        <v>1929.7798216726094</v>
      </c>
      <c r="M7" s="767">
        <v>1975.3000000000002</v>
      </c>
      <c r="N7" s="492"/>
      <c r="O7" s="492"/>
      <c r="P7" s="492"/>
      <c r="Q7" s="492"/>
      <c r="R7" s="492"/>
      <c r="S7" s="492"/>
      <c r="T7" s="492"/>
      <c r="U7" s="492"/>
      <c r="V7" s="492"/>
      <c r="W7" s="492"/>
      <c r="X7" s="492"/>
      <c r="Y7" s="492"/>
      <c r="Z7" s="492"/>
    </row>
    <row r="8" ht="12.75" customHeight="1">
      <c r="A8" s="492"/>
      <c r="B8" s="492"/>
      <c r="C8" s="492"/>
      <c r="D8" s="500"/>
      <c r="E8" s="499"/>
      <c r="F8" s="492"/>
      <c r="G8" s="492"/>
      <c r="H8" s="492"/>
      <c r="I8" s="492"/>
      <c r="J8" s="491"/>
      <c r="K8" s="491"/>
      <c r="L8" s="491"/>
      <c r="M8" s="491"/>
      <c r="N8" s="491"/>
      <c r="O8" s="491"/>
      <c r="P8" s="491"/>
      <c r="Q8" s="491"/>
      <c r="R8" s="491"/>
      <c r="S8" s="491"/>
      <c r="T8" s="491"/>
      <c r="U8" s="491"/>
      <c r="V8" s="491"/>
      <c r="W8" s="491"/>
      <c r="X8" s="491"/>
      <c r="Y8" s="491"/>
      <c r="Z8" s="491"/>
    </row>
    <row r="9" ht="57.75" customHeight="1">
      <c r="A9" s="768" t="s">
        <v>985</v>
      </c>
      <c r="B9" s="492"/>
      <c r="C9" s="492"/>
      <c r="D9" s="492"/>
      <c r="E9" s="492"/>
      <c r="F9" s="492"/>
      <c r="G9" s="492"/>
      <c r="H9" s="492"/>
      <c r="I9" s="492"/>
      <c r="J9" s="492"/>
      <c r="K9" s="498"/>
      <c r="L9" s="492"/>
      <c r="M9" s="492"/>
      <c r="N9" s="491"/>
      <c r="O9" s="491"/>
      <c r="P9" s="491"/>
      <c r="Q9" s="491"/>
      <c r="R9" s="491"/>
      <c r="S9" s="491"/>
      <c r="T9" s="491"/>
      <c r="U9" s="491"/>
      <c r="V9" s="491"/>
      <c r="W9" s="491"/>
      <c r="X9" s="491"/>
      <c r="Y9" s="491"/>
      <c r="Z9" s="491"/>
    </row>
    <row r="10" ht="12.75" customHeight="1">
      <c r="A10" s="492"/>
      <c r="B10" s="498"/>
      <c r="C10" s="498"/>
      <c r="D10" s="498"/>
      <c r="E10" s="498"/>
      <c r="F10" s="498"/>
      <c r="G10" s="498"/>
      <c r="H10" s="498"/>
      <c r="I10" s="498"/>
      <c r="J10" s="498"/>
      <c r="K10" s="498"/>
      <c r="L10" s="498"/>
      <c r="M10" s="498"/>
    </row>
    <row r="11" ht="13.5" customHeight="1">
      <c r="A11" s="492"/>
      <c r="B11" s="495"/>
      <c r="C11" s="495"/>
      <c r="D11" s="495"/>
      <c r="E11" s="495"/>
      <c r="F11" s="495"/>
      <c r="G11" s="495"/>
      <c r="H11" s="495"/>
      <c r="I11" s="495"/>
      <c r="J11" s="495"/>
      <c r="K11" s="495"/>
      <c r="L11" s="759"/>
      <c r="M11" s="492"/>
      <c r="N11" s="492"/>
      <c r="O11" s="492"/>
      <c r="P11" s="492"/>
      <c r="Q11" s="492"/>
      <c r="R11" s="492"/>
      <c r="S11" s="492"/>
      <c r="T11" s="492"/>
      <c r="U11" s="492"/>
      <c r="V11" s="492"/>
      <c r="W11" s="492"/>
      <c r="X11" s="492"/>
      <c r="Y11" s="492"/>
      <c r="Z11" s="492"/>
    </row>
    <row r="12" ht="12.75" customHeight="1">
      <c r="A12" s="492"/>
      <c r="B12" s="498"/>
      <c r="C12" s="498"/>
      <c r="D12" s="498"/>
      <c r="E12" s="498"/>
      <c r="F12" s="498"/>
      <c r="G12" s="491"/>
      <c r="H12" s="491"/>
      <c r="I12" s="491"/>
      <c r="J12" s="491"/>
      <c r="K12" s="491"/>
      <c r="L12" s="491"/>
      <c r="M12" s="498"/>
    </row>
    <row r="13" ht="12.75" customHeight="1">
      <c r="A13" s="498"/>
      <c r="B13" s="498"/>
      <c r="C13" s="498"/>
      <c r="D13" s="498"/>
      <c r="E13" s="498"/>
      <c r="F13" s="498"/>
      <c r="G13" s="498"/>
      <c r="H13" s="498"/>
      <c r="I13" s="498"/>
      <c r="J13" s="498"/>
      <c r="K13" s="498"/>
      <c r="L13" s="498"/>
      <c r="M13" s="498"/>
    </row>
    <row r="14" ht="12.75" customHeight="1">
      <c r="A14" s="492"/>
      <c r="B14" s="492"/>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492"/>
    </row>
    <row r="15" ht="12.75" customHeight="1">
      <c r="A15" s="491"/>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row>
    <row r="16" ht="12.75" customHeight="1">
      <c r="A16" s="491"/>
      <c r="B16" s="491"/>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row>
    <row r="17" ht="12.75" customHeight="1">
      <c r="A17" s="492"/>
      <c r="B17" s="492"/>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row>
    <row r="18" ht="12.75" customHeight="1">
      <c r="A18" s="492"/>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row>
    <row r="19" ht="12.75" customHeight="1">
      <c r="A19" s="498"/>
      <c r="B19" s="498"/>
      <c r="C19" s="498"/>
      <c r="D19" s="498"/>
      <c r="E19" s="498"/>
      <c r="F19" s="498"/>
      <c r="G19" s="498"/>
      <c r="H19" s="498"/>
      <c r="I19" s="498"/>
      <c r="J19" s="498"/>
      <c r="K19" s="498"/>
      <c r="L19" s="498"/>
      <c r="M19" s="498"/>
    </row>
    <row r="20" ht="12.75" customHeight="1">
      <c r="A20" s="491"/>
      <c r="B20" s="498"/>
      <c r="C20" s="498"/>
      <c r="D20" s="498"/>
      <c r="E20" s="492"/>
      <c r="F20" s="492"/>
      <c r="G20" s="492"/>
      <c r="H20" s="491"/>
      <c r="I20" s="492"/>
      <c r="J20" s="498"/>
      <c r="K20" s="492"/>
      <c r="L20" s="498"/>
      <c r="M20" s="498"/>
    </row>
    <row r="21" ht="15.75" customHeight="1">
      <c r="A21" s="492"/>
      <c r="B21" s="498"/>
      <c r="C21" s="498"/>
      <c r="D21" s="498"/>
      <c r="E21" s="498"/>
      <c r="F21" s="498"/>
      <c r="G21" s="498"/>
      <c r="H21" s="498"/>
      <c r="I21" s="498"/>
      <c r="J21" s="492"/>
      <c r="K21" s="498"/>
      <c r="L21" s="492"/>
      <c r="M21" s="492"/>
      <c r="N21" s="492"/>
      <c r="O21" s="492"/>
      <c r="P21" s="492"/>
      <c r="Q21" s="492"/>
      <c r="R21" s="492"/>
      <c r="S21" s="492"/>
      <c r="T21" s="492"/>
      <c r="U21" s="492"/>
      <c r="V21" s="492"/>
      <c r="W21" s="492"/>
      <c r="X21" s="492"/>
      <c r="Y21" s="492"/>
      <c r="Z21" s="492"/>
    </row>
    <row r="22" ht="12.75" customHeight="1">
      <c r="A22" s="498"/>
      <c r="B22" s="498"/>
      <c r="C22" s="498"/>
      <c r="D22" s="498"/>
      <c r="E22" s="498"/>
      <c r="F22" s="498"/>
      <c r="G22" s="498"/>
      <c r="H22" s="498"/>
      <c r="I22" s="498"/>
      <c r="J22" s="498"/>
      <c r="K22" s="491"/>
      <c r="L22" s="491"/>
      <c r="M22" s="498"/>
    </row>
    <row r="23" ht="12.75" customHeight="1">
      <c r="A23" s="492"/>
      <c r="B23" s="493"/>
      <c r="C23" s="494"/>
      <c r="D23" s="495"/>
      <c r="E23" s="498"/>
      <c r="F23" s="498"/>
      <c r="G23" s="498"/>
      <c r="H23" s="498"/>
      <c r="I23" s="498"/>
      <c r="J23" s="498"/>
      <c r="K23" s="491"/>
      <c r="L23" s="498"/>
      <c r="M23" s="498"/>
    </row>
    <row r="24" ht="12.75" customHeight="1">
      <c r="A24" s="492"/>
      <c r="B24" s="498"/>
      <c r="C24" s="498"/>
      <c r="D24" s="498"/>
      <c r="E24" s="498"/>
      <c r="F24" s="498"/>
      <c r="G24" s="498"/>
      <c r="H24" s="498"/>
      <c r="I24" s="498"/>
      <c r="J24" s="491"/>
      <c r="K24" s="498"/>
      <c r="L24" s="491"/>
      <c r="M24" s="491"/>
      <c r="N24" s="491"/>
      <c r="O24" s="491"/>
      <c r="P24" s="491"/>
      <c r="Q24" s="491"/>
      <c r="R24" s="491"/>
      <c r="S24" s="491"/>
      <c r="T24" s="491"/>
      <c r="U24" s="491"/>
      <c r="V24" s="491"/>
      <c r="W24" s="491"/>
      <c r="X24" s="491"/>
      <c r="Y24" s="491"/>
      <c r="Z24" s="491"/>
    </row>
    <row r="25" ht="12.75" customHeight="1">
      <c r="A25" s="492"/>
      <c r="B25" s="498"/>
      <c r="C25" s="498"/>
      <c r="D25" s="498"/>
      <c r="E25" s="498"/>
      <c r="F25" s="498"/>
      <c r="G25" s="498"/>
      <c r="H25" s="498"/>
      <c r="I25" s="498"/>
      <c r="J25" s="498"/>
      <c r="K25" s="492"/>
      <c r="L25" s="498"/>
      <c r="M25" s="498"/>
    </row>
    <row r="26" ht="12.75" customHeight="1">
      <c r="A26" s="492"/>
      <c r="B26" s="498"/>
      <c r="C26" s="498"/>
      <c r="D26" s="498"/>
      <c r="E26" s="498"/>
      <c r="F26" s="498"/>
      <c r="G26" s="498"/>
      <c r="H26" s="498"/>
      <c r="I26" s="498"/>
      <c r="J26" s="492"/>
      <c r="K26" s="498"/>
      <c r="L26" s="492"/>
      <c r="M26" s="492"/>
      <c r="N26" s="492"/>
      <c r="O26" s="492"/>
      <c r="P26" s="492"/>
      <c r="Q26" s="492"/>
      <c r="R26" s="492"/>
      <c r="S26" s="492"/>
      <c r="T26" s="492"/>
      <c r="U26" s="492"/>
      <c r="V26" s="492"/>
      <c r="W26" s="492"/>
      <c r="X26" s="492"/>
      <c r="Y26" s="492"/>
      <c r="Z26" s="492"/>
    </row>
    <row r="27" ht="12.75" customHeight="1">
      <c r="A27" s="492"/>
      <c r="B27" s="498"/>
      <c r="C27" s="498"/>
      <c r="D27" s="498"/>
      <c r="E27" s="498"/>
      <c r="F27" s="498"/>
      <c r="G27" s="498"/>
      <c r="H27" s="498"/>
      <c r="I27" s="498"/>
      <c r="J27" s="498"/>
      <c r="K27" s="492"/>
      <c r="L27" s="498"/>
      <c r="M27" s="498"/>
    </row>
    <row r="28" ht="12.75" customHeight="1">
      <c r="A28" s="492"/>
      <c r="B28" s="498"/>
      <c r="C28" s="498"/>
      <c r="D28" s="498"/>
      <c r="E28" s="498"/>
      <c r="F28" s="498"/>
      <c r="G28" s="498"/>
      <c r="H28" s="498"/>
      <c r="I28" s="498"/>
      <c r="J28" s="492"/>
      <c r="K28" s="492"/>
      <c r="L28" s="492"/>
      <c r="M28" s="492"/>
      <c r="N28" s="492"/>
      <c r="O28" s="492"/>
      <c r="P28" s="492"/>
      <c r="Q28" s="492"/>
      <c r="R28" s="492"/>
      <c r="S28" s="492"/>
      <c r="T28" s="492"/>
      <c r="U28" s="492"/>
      <c r="V28" s="492"/>
      <c r="W28" s="492"/>
      <c r="X28" s="492"/>
      <c r="Y28" s="492"/>
      <c r="Z28" s="492"/>
    </row>
    <row r="29" ht="12.75" customHeight="1">
      <c r="A29" s="492"/>
      <c r="B29" s="498"/>
      <c r="C29" s="498"/>
      <c r="D29" s="498"/>
      <c r="E29" s="498"/>
      <c r="F29" s="498"/>
      <c r="G29" s="498"/>
      <c r="H29" s="498"/>
      <c r="I29" s="498"/>
      <c r="J29" s="492"/>
      <c r="K29" s="498"/>
      <c r="L29" s="492"/>
      <c r="M29" s="492"/>
      <c r="N29" s="492"/>
      <c r="O29" s="492"/>
      <c r="P29" s="492"/>
      <c r="Q29" s="492"/>
      <c r="R29" s="492"/>
      <c r="S29" s="492"/>
      <c r="T29" s="492"/>
      <c r="U29" s="492"/>
      <c r="V29" s="492"/>
      <c r="W29" s="492"/>
      <c r="X29" s="492"/>
      <c r="Y29" s="492"/>
      <c r="Z29" s="492"/>
    </row>
    <row r="30" ht="12.75" customHeight="1">
      <c r="A30" s="492"/>
      <c r="B30" s="498"/>
      <c r="C30" s="498"/>
      <c r="D30" s="498"/>
      <c r="E30" s="498"/>
      <c r="F30" s="498"/>
      <c r="G30" s="498"/>
      <c r="H30" s="498"/>
      <c r="I30" s="498"/>
      <c r="J30" s="498"/>
      <c r="K30" s="498"/>
      <c r="L30" s="498"/>
      <c r="M30" s="498"/>
    </row>
    <row r="31" ht="12.75" customHeight="1">
      <c r="A31" s="492"/>
      <c r="B31" s="498"/>
      <c r="C31" s="498"/>
      <c r="D31" s="498"/>
      <c r="E31" s="498"/>
      <c r="F31" s="498"/>
      <c r="G31" s="498"/>
      <c r="H31" s="498"/>
      <c r="I31" s="498"/>
      <c r="J31" s="498"/>
      <c r="K31" s="769"/>
      <c r="L31" s="498"/>
      <c r="M31" s="498"/>
    </row>
    <row r="32" ht="12.75" customHeight="1">
      <c r="A32" s="492"/>
      <c r="B32" s="498"/>
      <c r="C32" s="498"/>
      <c r="D32" s="498"/>
      <c r="E32" s="498"/>
      <c r="F32" s="498"/>
      <c r="G32" s="498"/>
      <c r="H32" s="498"/>
      <c r="I32" s="498"/>
      <c r="J32" s="498"/>
      <c r="K32" s="498"/>
      <c r="L32" s="498"/>
      <c r="M32" s="498"/>
    </row>
    <row r="33" ht="12.75" customHeight="1">
      <c r="A33" s="492"/>
      <c r="B33" s="498"/>
      <c r="C33" s="498"/>
      <c r="D33" s="498"/>
      <c r="E33" s="498"/>
      <c r="F33" s="498"/>
      <c r="G33" s="498"/>
      <c r="H33" s="498"/>
      <c r="I33" s="498"/>
      <c r="J33" s="498"/>
      <c r="K33" s="498"/>
      <c r="L33" s="498"/>
      <c r="M33" s="498"/>
    </row>
    <row r="34" ht="12.75" customHeight="1">
      <c r="A34" s="492"/>
      <c r="B34" s="498"/>
      <c r="C34" s="498"/>
      <c r="D34" s="498"/>
      <c r="E34" s="498"/>
      <c r="F34" s="498"/>
      <c r="G34" s="498"/>
      <c r="H34" s="498"/>
      <c r="I34" s="498"/>
      <c r="J34" s="498"/>
      <c r="K34" s="498"/>
      <c r="L34" s="498"/>
      <c r="M34" s="498"/>
    </row>
    <row r="35" ht="12.75" customHeight="1">
      <c r="A35" s="492"/>
      <c r="B35" s="498"/>
      <c r="C35" s="498"/>
      <c r="D35" s="498"/>
      <c r="E35" s="498"/>
      <c r="F35" s="498"/>
      <c r="G35" s="498"/>
      <c r="H35" s="498"/>
      <c r="I35" s="498"/>
      <c r="J35" s="498"/>
      <c r="K35" s="498"/>
      <c r="L35" s="498"/>
      <c r="M35" s="498"/>
    </row>
    <row r="36" ht="12.75" customHeight="1">
      <c r="A36" s="492"/>
      <c r="B36" s="498"/>
      <c r="C36" s="498"/>
      <c r="D36" s="498"/>
      <c r="E36" s="498"/>
      <c r="F36" s="498"/>
      <c r="G36" s="498"/>
      <c r="H36" s="498"/>
      <c r="I36" s="498"/>
      <c r="J36" s="498"/>
      <c r="K36" s="498"/>
      <c r="L36" s="498"/>
      <c r="M36" s="498"/>
    </row>
    <row r="37" ht="12.75" customHeight="1">
      <c r="A37" s="492"/>
      <c r="B37" s="498"/>
      <c r="C37" s="498"/>
      <c r="D37" s="498"/>
      <c r="E37" s="498"/>
      <c r="F37" s="498"/>
      <c r="G37" s="498"/>
      <c r="H37" s="498"/>
      <c r="I37" s="498"/>
      <c r="J37" s="498"/>
      <c r="K37" s="498"/>
      <c r="L37" s="498"/>
      <c r="M37" s="498"/>
    </row>
    <row r="38" ht="12.75" customHeight="1">
      <c r="A38" s="492"/>
      <c r="B38" s="498"/>
      <c r="C38" s="498"/>
      <c r="D38" s="498"/>
      <c r="E38" s="498"/>
      <c r="F38" s="498"/>
      <c r="G38" s="498"/>
      <c r="H38" s="498"/>
      <c r="I38" s="498"/>
      <c r="J38" s="498"/>
      <c r="K38" s="498"/>
      <c r="L38" s="498"/>
      <c r="M38" s="498"/>
    </row>
    <row r="39" ht="12.75" customHeight="1">
      <c r="A39" s="492"/>
      <c r="B39" s="498"/>
      <c r="C39" s="498"/>
      <c r="D39" s="498"/>
      <c r="E39" s="498"/>
      <c r="F39" s="498"/>
      <c r="G39" s="498"/>
      <c r="H39" s="498"/>
      <c r="I39" s="498"/>
      <c r="J39" s="498"/>
      <c r="K39" s="498"/>
      <c r="L39" s="498"/>
      <c r="M39" s="498"/>
    </row>
    <row r="40" ht="12.75" customHeight="1">
      <c r="A40" s="492"/>
      <c r="B40" s="498"/>
      <c r="C40" s="498"/>
      <c r="D40" s="498"/>
      <c r="E40" s="498"/>
      <c r="F40" s="498"/>
      <c r="G40" s="498"/>
      <c r="H40" s="498"/>
      <c r="I40" s="498"/>
      <c r="J40" s="498"/>
      <c r="K40" s="498"/>
      <c r="L40" s="498"/>
      <c r="M40" s="498"/>
    </row>
    <row r="41" ht="12.75" customHeight="1">
      <c r="A41" s="492"/>
      <c r="B41" s="498"/>
      <c r="C41" s="498"/>
      <c r="D41" s="498"/>
      <c r="E41" s="498"/>
      <c r="F41" s="498"/>
      <c r="G41" s="498"/>
      <c r="H41" s="498"/>
      <c r="I41" s="498"/>
      <c r="J41" s="498"/>
      <c r="K41" s="498"/>
      <c r="L41" s="498"/>
      <c r="M41" s="498"/>
    </row>
    <row r="42" ht="12.75" customHeight="1">
      <c r="A42" s="492"/>
      <c r="B42" s="498"/>
      <c r="C42" s="498"/>
      <c r="D42" s="498"/>
      <c r="E42" s="498"/>
      <c r="F42" s="498"/>
      <c r="G42" s="498"/>
      <c r="H42" s="498"/>
      <c r="I42" s="498"/>
      <c r="J42" s="498"/>
      <c r="K42" s="498"/>
      <c r="L42" s="498"/>
      <c r="M42" s="498"/>
    </row>
    <row r="43" ht="12.75" customHeight="1">
      <c r="A43" s="492"/>
      <c r="B43" s="498"/>
      <c r="C43" s="498"/>
      <c r="D43" s="498"/>
      <c r="E43" s="498"/>
      <c r="F43" s="498"/>
      <c r="G43" s="498"/>
      <c r="H43" s="498"/>
      <c r="I43" s="498"/>
      <c r="J43" s="498"/>
      <c r="K43" s="498"/>
      <c r="L43" s="498"/>
      <c r="M43" s="498"/>
    </row>
    <row r="44" ht="12.75" customHeight="1">
      <c r="A44" s="492"/>
      <c r="B44" s="498"/>
      <c r="C44" s="498"/>
      <c r="D44" s="498"/>
      <c r="E44" s="498"/>
      <c r="F44" s="498"/>
      <c r="G44" s="498"/>
      <c r="H44" s="498"/>
      <c r="I44" s="498"/>
      <c r="J44" s="498"/>
      <c r="K44" s="498"/>
      <c r="L44" s="498"/>
      <c r="M44" s="498"/>
    </row>
    <row r="45" ht="12.75" customHeight="1">
      <c r="A45" s="492"/>
      <c r="B45" s="498"/>
      <c r="C45" s="498"/>
      <c r="D45" s="498"/>
      <c r="E45" s="498"/>
      <c r="F45" s="498"/>
      <c r="G45" s="498"/>
      <c r="H45" s="498"/>
      <c r="I45" s="498"/>
      <c r="J45" s="498"/>
      <c r="K45" s="498"/>
      <c r="L45" s="498"/>
      <c r="M45" s="498"/>
    </row>
    <row r="46" ht="12.75" customHeight="1">
      <c r="A46" s="492"/>
      <c r="B46" s="498"/>
      <c r="C46" s="498"/>
      <c r="D46" s="498"/>
      <c r="E46" s="498"/>
      <c r="F46" s="498"/>
      <c r="G46" s="498"/>
      <c r="H46" s="498"/>
      <c r="I46" s="498"/>
      <c r="J46" s="498"/>
      <c r="K46" s="498"/>
      <c r="L46" s="498"/>
      <c r="M46" s="498"/>
    </row>
    <row r="47" ht="12.75" customHeight="1">
      <c r="A47" s="492"/>
      <c r="B47" s="498"/>
      <c r="C47" s="498"/>
      <c r="D47" s="498"/>
      <c r="E47" s="498"/>
      <c r="F47" s="498"/>
      <c r="G47" s="498"/>
      <c r="H47" s="498"/>
      <c r="I47" s="498"/>
      <c r="J47" s="498"/>
      <c r="K47" s="498"/>
      <c r="L47" s="498"/>
      <c r="M47" s="498"/>
    </row>
    <row r="48" ht="12.75" customHeight="1">
      <c r="A48" s="492"/>
      <c r="B48" s="498"/>
      <c r="C48" s="498"/>
      <c r="D48" s="498"/>
      <c r="E48" s="498"/>
      <c r="F48" s="498"/>
      <c r="G48" s="498"/>
      <c r="H48" s="498"/>
      <c r="I48" s="498"/>
      <c r="J48" s="498"/>
      <c r="K48" s="498"/>
      <c r="L48" s="498"/>
      <c r="M48" s="498"/>
    </row>
    <row r="49" ht="12.75" customHeight="1">
      <c r="A49" s="492"/>
      <c r="B49" s="498"/>
      <c r="C49" s="498"/>
      <c r="D49" s="498"/>
      <c r="E49" s="498"/>
      <c r="F49" s="498"/>
      <c r="G49" s="498"/>
      <c r="H49" s="498"/>
      <c r="I49" s="498"/>
      <c r="J49" s="498"/>
      <c r="K49" s="498"/>
      <c r="L49" s="498"/>
      <c r="M49" s="498"/>
    </row>
    <row r="50" ht="12.75" customHeight="1">
      <c r="A50" s="492"/>
      <c r="B50" s="498"/>
      <c r="C50" s="498"/>
      <c r="D50" s="498"/>
      <c r="E50" s="498"/>
      <c r="F50" s="498"/>
      <c r="G50" s="498"/>
      <c r="H50" s="498"/>
      <c r="I50" s="498"/>
      <c r="J50" s="498"/>
      <c r="K50" s="498"/>
      <c r="L50" s="498"/>
      <c r="M50" s="498"/>
    </row>
    <row r="51" ht="12.75" customHeight="1">
      <c r="A51" s="492"/>
      <c r="B51" s="498"/>
      <c r="C51" s="498"/>
      <c r="D51" s="498"/>
      <c r="E51" s="498"/>
      <c r="F51" s="498"/>
      <c r="G51" s="498"/>
      <c r="H51" s="498"/>
      <c r="I51" s="498"/>
      <c r="J51" s="498"/>
      <c r="K51" s="498"/>
      <c r="L51" s="498"/>
      <c r="M51" s="498"/>
    </row>
    <row r="52" ht="12.75" customHeight="1">
      <c r="A52" s="492"/>
      <c r="B52" s="498"/>
      <c r="C52" s="498"/>
      <c r="D52" s="498"/>
      <c r="E52" s="498"/>
      <c r="F52" s="498"/>
      <c r="G52" s="498"/>
      <c r="H52" s="498"/>
      <c r="I52" s="498"/>
      <c r="J52" s="498"/>
      <c r="K52" s="498"/>
      <c r="L52" s="498"/>
      <c r="M52" s="498"/>
    </row>
    <row r="53" ht="12.75" customHeight="1">
      <c r="A53" s="492"/>
      <c r="B53" s="498"/>
      <c r="C53" s="498"/>
      <c r="D53" s="498"/>
      <c r="E53" s="498"/>
      <c r="F53" s="498"/>
      <c r="G53" s="498"/>
      <c r="H53" s="498"/>
      <c r="I53" s="498"/>
      <c r="J53" s="498"/>
      <c r="K53" s="498"/>
      <c r="L53" s="498"/>
      <c r="M53" s="498"/>
    </row>
    <row r="54" ht="12.75" customHeight="1">
      <c r="A54" s="492"/>
      <c r="B54" s="498"/>
      <c r="C54" s="498"/>
      <c r="D54" s="498"/>
      <c r="E54" s="498"/>
      <c r="F54" s="498"/>
      <c r="G54" s="498"/>
      <c r="H54" s="498"/>
      <c r="I54" s="498"/>
      <c r="J54" s="498"/>
      <c r="K54" s="498"/>
      <c r="L54" s="498"/>
      <c r="M54" s="498"/>
    </row>
    <row r="55" ht="12.75" customHeight="1">
      <c r="A55" s="492"/>
      <c r="B55" s="498"/>
      <c r="C55" s="498"/>
      <c r="D55" s="498"/>
      <c r="E55" s="498"/>
      <c r="F55" s="498"/>
      <c r="G55" s="498"/>
      <c r="H55" s="498"/>
      <c r="I55" s="498"/>
      <c r="J55" s="498"/>
      <c r="K55" s="498"/>
      <c r="L55" s="498"/>
      <c r="M55" s="498"/>
    </row>
    <row r="56" ht="12.75" customHeight="1">
      <c r="A56" s="492"/>
      <c r="B56" s="498"/>
      <c r="C56" s="498"/>
      <c r="D56" s="498"/>
      <c r="E56" s="498"/>
      <c r="F56" s="498"/>
      <c r="G56" s="498"/>
      <c r="H56" s="498"/>
      <c r="I56" s="498"/>
      <c r="J56" s="498"/>
      <c r="K56" s="498"/>
      <c r="L56" s="498"/>
      <c r="M56" s="498"/>
    </row>
    <row r="57" ht="12.75" customHeight="1">
      <c r="A57" s="492"/>
      <c r="B57" s="498"/>
      <c r="C57" s="498"/>
      <c r="D57" s="498"/>
      <c r="E57" s="498"/>
      <c r="F57" s="498"/>
      <c r="G57" s="498"/>
      <c r="H57" s="498"/>
      <c r="I57" s="498"/>
      <c r="J57" s="498"/>
      <c r="K57" s="498"/>
      <c r="L57" s="498"/>
      <c r="M57" s="498"/>
    </row>
    <row r="58" ht="12.75" customHeight="1">
      <c r="A58" s="492"/>
      <c r="B58" s="498"/>
      <c r="C58" s="498"/>
      <c r="D58" s="498"/>
      <c r="E58" s="498"/>
      <c r="F58" s="498"/>
      <c r="G58" s="498"/>
      <c r="H58" s="498"/>
      <c r="I58" s="498"/>
      <c r="J58" s="498"/>
      <c r="K58" s="498"/>
      <c r="L58" s="498"/>
      <c r="M58" s="498"/>
    </row>
    <row r="59" ht="12.75" customHeight="1">
      <c r="A59" s="492"/>
      <c r="B59" s="498"/>
      <c r="C59" s="498"/>
      <c r="D59" s="498"/>
      <c r="E59" s="498"/>
      <c r="F59" s="498"/>
      <c r="G59" s="498"/>
      <c r="H59" s="498"/>
      <c r="I59" s="498"/>
      <c r="J59" s="498"/>
      <c r="K59" s="498"/>
      <c r="L59" s="498"/>
      <c r="M59" s="498"/>
    </row>
    <row r="60" ht="12.75" customHeight="1">
      <c r="A60" s="492"/>
      <c r="B60" s="498"/>
      <c r="C60" s="498"/>
      <c r="D60" s="498"/>
      <c r="E60" s="498"/>
      <c r="F60" s="498"/>
      <c r="G60" s="498"/>
      <c r="H60" s="498"/>
      <c r="I60" s="498"/>
      <c r="J60" s="498"/>
      <c r="K60" s="498"/>
      <c r="L60" s="498"/>
      <c r="M60" s="498"/>
    </row>
    <row r="61" ht="12.75" customHeight="1">
      <c r="A61" s="492"/>
      <c r="B61" s="498"/>
      <c r="C61" s="498"/>
      <c r="D61" s="498"/>
      <c r="E61" s="498"/>
      <c r="F61" s="498"/>
      <c r="G61" s="498"/>
      <c r="H61" s="498"/>
      <c r="I61" s="498"/>
      <c r="J61" s="498"/>
      <c r="K61" s="498"/>
      <c r="L61" s="498"/>
      <c r="M61" s="498"/>
    </row>
    <row r="62" ht="12.75" customHeight="1">
      <c r="A62" s="492"/>
      <c r="B62" s="498"/>
      <c r="C62" s="498"/>
      <c r="D62" s="498"/>
      <c r="E62" s="498"/>
      <c r="F62" s="498"/>
      <c r="G62" s="498"/>
      <c r="H62" s="498"/>
      <c r="I62" s="498"/>
      <c r="J62" s="498"/>
      <c r="K62" s="498"/>
      <c r="L62" s="498"/>
      <c r="M62" s="498"/>
    </row>
    <row r="63" ht="12.75" customHeight="1">
      <c r="A63" s="492"/>
      <c r="B63" s="498"/>
      <c r="C63" s="498"/>
      <c r="D63" s="498"/>
      <c r="E63" s="498"/>
      <c r="F63" s="498"/>
      <c r="G63" s="498"/>
      <c r="H63" s="498"/>
      <c r="I63" s="498"/>
      <c r="J63" s="498"/>
      <c r="K63" s="498"/>
      <c r="L63" s="498"/>
      <c r="M63" s="498"/>
    </row>
    <row r="64" ht="12.75" customHeight="1">
      <c r="A64" s="492"/>
      <c r="B64" s="498"/>
      <c r="C64" s="498"/>
      <c r="D64" s="498"/>
      <c r="E64" s="498"/>
      <c r="F64" s="498"/>
      <c r="G64" s="498"/>
      <c r="H64" s="498"/>
      <c r="I64" s="498"/>
      <c r="J64" s="498"/>
      <c r="K64" s="498"/>
      <c r="L64" s="498"/>
      <c r="M64" s="498"/>
    </row>
    <row r="65" ht="12.75" customHeight="1">
      <c r="A65" s="492"/>
      <c r="B65" s="498"/>
      <c r="C65" s="498"/>
      <c r="D65" s="498"/>
      <c r="E65" s="498"/>
      <c r="F65" s="498"/>
      <c r="G65" s="498"/>
      <c r="H65" s="498"/>
      <c r="I65" s="498"/>
      <c r="J65" s="498"/>
      <c r="K65" s="498"/>
      <c r="L65" s="498"/>
      <c r="M65" s="498"/>
    </row>
    <row r="66" ht="12.75" customHeight="1">
      <c r="A66" s="492"/>
      <c r="B66" s="498"/>
      <c r="C66" s="498"/>
      <c r="D66" s="498"/>
      <c r="E66" s="498"/>
      <c r="F66" s="498"/>
      <c r="G66" s="498"/>
      <c r="H66" s="498"/>
      <c r="I66" s="498"/>
      <c r="J66" s="498"/>
      <c r="K66" s="498"/>
      <c r="L66" s="498"/>
      <c r="M66" s="498"/>
    </row>
    <row r="67" ht="12.75" customHeight="1">
      <c r="A67" s="492"/>
      <c r="B67" s="498"/>
      <c r="C67" s="498"/>
      <c r="D67" s="498"/>
      <c r="E67" s="498"/>
      <c r="F67" s="498"/>
      <c r="G67" s="498"/>
      <c r="H67" s="498"/>
      <c r="I67" s="498"/>
      <c r="J67" s="498"/>
      <c r="K67" s="498"/>
      <c r="L67" s="498"/>
      <c r="M67" s="498"/>
    </row>
    <row r="68" ht="12.75" customHeight="1">
      <c r="A68" s="492"/>
      <c r="B68" s="498"/>
      <c r="C68" s="498"/>
      <c r="D68" s="498"/>
      <c r="E68" s="498"/>
      <c r="F68" s="498"/>
      <c r="G68" s="498"/>
      <c r="H68" s="498"/>
      <c r="I68" s="498"/>
      <c r="J68" s="498"/>
      <c r="K68" s="498"/>
      <c r="L68" s="498"/>
      <c r="M68" s="498"/>
    </row>
    <row r="69" ht="12.75" customHeight="1">
      <c r="A69" s="492"/>
      <c r="B69" s="498"/>
      <c r="C69" s="498"/>
      <c r="D69" s="498"/>
      <c r="E69" s="498"/>
      <c r="F69" s="498"/>
      <c r="G69" s="498"/>
      <c r="H69" s="498"/>
      <c r="I69" s="498"/>
      <c r="J69" s="498"/>
      <c r="K69" s="498"/>
      <c r="L69" s="498"/>
      <c r="M69" s="498"/>
    </row>
    <row r="70" ht="12.75" customHeight="1">
      <c r="A70" s="492"/>
      <c r="B70" s="498"/>
      <c r="C70" s="498"/>
      <c r="D70" s="498"/>
      <c r="E70" s="498"/>
      <c r="F70" s="498"/>
      <c r="G70" s="498"/>
      <c r="H70" s="498"/>
      <c r="I70" s="498"/>
      <c r="J70" s="498"/>
      <c r="K70" s="498"/>
      <c r="L70" s="498"/>
      <c r="M70" s="498"/>
    </row>
    <row r="71" ht="12.75" customHeight="1">
      <c r="A71" s="492"/>
      <c r="B71" s="498"/>
      <c r="C71" s="498"/>
      <c r="D71" s="498"/>
      <c r="E71" s="498"/>
      <c r="F71" s="498"/>
      <c r="G71" s="498"/>
      <c r="H71" s="498"/>
      <c r="I71" s="498"/>
      <c r="J71" s="498"/>
      <c r="K71" s="498"/>
      <c r="L71" s="498"/>
      <c r="M71" s="498"/>
    </row>
    <row r="72" ht="12.75" customHeight="1">
      <c r="A72" s="492"/>
      <c r="B72" s="498"/>
      <c r="C72" s="498"/>
      <c r="D72" s="498"/>
      <c r="E72" s="498"/>
      <c r="F72" s="498"/>
      <c r="G72" s="498"/>
      <c r="H72" s="498"/>
      <c r="I72" s="498"/>
      <c r="J72" s="498"/>
      <c r="K72" s="498"/>
      <c r="L72" s="498"/>
      <c r="M72" s="498"/>
    </row>
    <row r="73" ht="12.75" customHeight="1">
      <c r="A73" s="492"/>
      <c r="B73" s="498"/>
      <c r="C73" s="498"/>
      <c r="D73" s="498"/>
      <c r="E73" s="498"/>
      <c r="F73" s="498"/>
      <c r="G73" s="498"/>
      <c r="H73" s="498"/>
      <c r="I73" s="498"/>
      <c r="J73" s="498"/>
      <c r="K73" s="498"/>
      <c r="L73" s="498"/>
      <c r="M73" s="498"/>
    </row>
    <row r="74" ht="12.75" customHeight="1">
      <c r="A74" s="492"/>
      <c r="B74" s="498"/>
      <c r="C74" s="498"/>
      <c r="D74" s="498"/>
      <c r="E74" s="498"/>
      <c r="F74" s="498"/>
      <c r="G74" s="498"/>
      <c r="H74" s="498"/>
      <c r="I74" s="498"/>
      <c r="J74" s="498"/>
      <c r="K74" s="498"/>
      <c r="L74" s="498"/>
      <c r="M74" s="498"/>
    </row>
    <row r="75" ht="12.75" customHeight="1">
      <c r="A75" s="492"/>
      <c r="B75" s="498"/>
      <c r="C75" s="498"/>
      <c r="D75" s="498"/>
      <c r="E75" s="498"/>
      <c r="F75" s="498"/>
      <c r="G75" s="498"/>
      <c r="H75" s="498"/>
      <c r="I75" s="498"/>
      <c r="J75" s="498"/>
      <c r="K75" s="498"/>
      <c r="L75" s="498"/>
      <c r="M75" s="498"/>
    </row>
    <row r="76" ht="12.75" customHeight="1">
      <c r="A76" s="492"/>
      <c r="B76" s="498"/>
      <c r="C76" s="498"/>
      <c r="D76" s="498"/>
      <c r="E76" s="498"/>
      <c r="F76" s="498"/>
      <c r="G76" s="498"/>
      <c r="H76" s="498"/>
      <c r="I76" s="498"/>
      <c r="J76" s="498"/>
      <c r="K76" s="498"/>
      <c r="L76" s="498"/>
      <c r="M76" s="498"/>
    </row>
    <row r="77" ht="12.75" customHeight="1">
      <c r="A77" s="492"/>
      <c r="B77" s="498"/>
      <c r="C77" s="498"/>
      <c r="D77" s="498"/>
      <c r="E77" s="498"/>
      <c r="F77" s="498"/>
      <c r="G77" s="498"/>
      <c r="H77" s="498"/>
      <c r="I77" s="498"/>
      <c r="J77" s="498"/>
      <c r="K77" s="498"/>
      <c r="L77" s="498"/>
      <c r="M77" s="498"/>
    </row>
    <row r="78" ht="12.75" customHeight="1">
      <c r="A78" s="492"/>
      <c r="B78" s="498"/>
      <c r="C78" s="498"/>
      <c r="D78" s="498"/>
      <c r="E78" s="498"/>
      <c r="F78" s="498"/>
      <c r="G78" s="498"/>
      <c r="H78" s="498"/>
      <c r="I78" s="498"/>
      <c r="J78" s="498"/>
      <c r="K78" s="498"/>
      <c r="L78" s="498"/>
      <c r="M78" s="498"/>
    </row>
    <row r="79" ht="12.75" customHeight="1">
      <c r="A79" s="492"/>
      <c r="B79" s="498"/>
      <c r="C79" s="498"/>
      <c r="D79" s="498"/>
      <c r="E79" s="498"/>
      <c r="F79" s="498"/>
      <c r="G79" s="498"/>
      <c r="H79" s="498"/>
      <c r="I79" s="498"/>
      <c r="J79" s="498"/>
      <c r="K79" s="498"/>
      <c r="L79" s="498"/>
      <c r="M79" s="498"/>
    </row>
    <row r="80" ht="12.75" customHeight="1">
      <c r="A80" s="492"/>
      <c r="B80" s="498"/>
      <c r="C80" s="498"/>
      <c r="D80" s="498"/>
      <c r="E80" s="498"/>
      <c r="F80" s="498"/>
      <c r="G80" s="498"/>
      <c r="H80" s="498"/>
      <c r="I80" s="498"/>
      <c r="J80" s="498"/>
      <c r="K80" s="498"/>
      <c r="L80" s="498"/>
      <c r="M80" s="498"/>
    </row>
    <row r="81" ht="12.75" customHeight="1">
      <c r="A81" s="492"/>
      <c r="B81" s="498"/>
      <c r="C81" s="498"/>
      <c r="D81" s="498"/>
      <c r="E81" s="498"/>
      <c r="F81" s="498"/>
      <c r="G81" s="498"/>
      <c r="H81" s="498"/>
      <c r="I81" s="498"/>
      <c r="J81" s="498"/>
      <c r="K81" s="498"/>
      <c r="L81" s="498"/>
      <c r="M81" s="498"/>
    </row>
    <row r="82" ht="12.75" customHeight="1">
      <c r="A82" s="492"/>
      <c r="B82" s="498"/>
      <c r="C82" s="498"/>
      <c r="D82" s="498"/>
      <c r="E82" s="498"/>
      <c r="F82" s="498"/>
      <c r="G82" s="498"/>
      <c r="H82" s="498"/>
      <c r="I82" s="498"/>
      <c r="J82" s="498"/>
      <c r="K82" s="498"/>
      <c r="L82" s="498"/>
      <c r="M82" s="498"/>
    </row>
    <row r="83" ht="12.75" customHeight="1">
      <c r="A83" s="492"/>
      <c r="B83" s="498"/>
      <c r="C83" s="498"/>
      <c r="D83" s="498"/>
      <c r="E83" s="498"/>
      <c r="F83" s="498"/>
      <c r="G83" s="498"/>
      <c r="H83" s="498"/>
      <c r="I83" s="498"/>
      <c r="J83" s="498"/>
      <c r="K83" s="498"/>
      <c r="L83" s="498"/>
      <c r="M83" s="498"/>
    </row>
    <row r="84" ht="12.75" customHeight="1">
      <c r="A84" s="492"/>
      <c r="B84" s="498"/>
      <c r="C84" s="498"/>
      <c r="D84" s="498"/>
      <c r="E84" s="498"/>
      <c r="F84" s="498"/>
      <c r="G84" s="498"/>
      <c r="H84" s="498"/>
      <c r="I84" s="498"/>
      <c r="J84" s="498"/>
      <c r="K84" s="498"/>
      <c r="L84" s="498"/>
      <c r="M84" s="498"/>
    </row>
    <row r="85" ht="12.75" customHeight="1">
      <c r="A85" s="492"/>
      <c r="B85" s="498"/>
      <c r="C85" s="498"/>
      <c r="D85" s="498"/>
      <c r="E85" s="498"/>
      <c r="F85" s="498"/>
      <c r="G85" s="498"/>
      <c r="H85" s="498"/>
      <c r="I85" s="498"/>
      <c r="J85" s="498"/>
      <c r="K85" s="498"/>
      <c r="L85" s="498"/>
      <c r="M85" s="498"/>
    </row>
    <row r="86" ht="12.75" customHeight="1">
      <c r="A86" s="492"/>
      <c r="B86" s="498"/>
      <c r="C86" s="498"/>
      <c r="D86" s="498"/>
      <c r="E86" s="498"/>
      <c r="F86" s="498"/>
      <c r="G86" s="498"/>
      <c r="H86" s="498"/>
      <c r="I86" s="498"/>
      <c r="J86" s="498"/>
      <c r="K86" s="498"/>
      <c r="L86" s="498"/>
      <c r="M86" s="498"/>
    </row>
    <row r="87" ht="12.75" customHeight="1">
      <c r="A87" s="492"/>
      <c r="B87" s="498"/>
      <c r="C87" s="498"/>
      <c r="D87" s="498"/>
      <c r="E87" s="498"/>
      <c r="F87" s="498"/>
      <c r="G87" s="498"/>
      <c r="H87" s="498"/>
      <c r="I87" s="498"/>
      <c r="J87" s="498"/>
      <c r="K87" s="498"/>
      <c r="L87" s="498"/>
      <c r="M87" s="498"/>
    </row>
    <row r="88" ht="12.75" customHeight="1">
      <c r="A88" s="492"/>
      <c r="B88" s="498"/>
      <c r="C88" s="498"/>
      <c r="D88" s="498"/>
      <c r="E88" s="498"/>
      <c r="F88" s="498"/>
      <c r="G88" s="498"/>
      <c r="H88" s="498"/>
      <c r="I88" s="498"/>
      <c r="J88" s="498"/>
      <c r="K88" s="498"/>
      <c r="L88" s="498"/>
      <c r="M88" s="498"/>
    </row>
    <row r="89" ht="12.75" customHeight="1">
      <c r="A89" s="492"/>
      <c r="B89" s="498"/>
      <c r="C89" s="498"/>
      <c r="D89" s="498"/>
      <c r="E89" s="498"/>
      <c r="F89" s="498"/>
      <c r="G89" s="498"/>
      <c r="H89" s="498"/>
      <c r="I89" s="498"/>
      <c r="J89" s="498"/>
      <c r="K89" s="498"/>
      <c r="L89" s="498"/>
      <c r="M89" s="498"/>
    </row>
    <row r="90" ht="12.75" customHeight="1">
      <c r="A90" s="492"/>
      <c r="B90" s="498"/>
      <c r="C90" s="498"/>
      <c r="D90" s="498"/>
      <c r="E90" s="498"/>
      <c r="F90" s="498"/>
      <c r="G90" s="498"/>
      <c r="H90" s="498"/>
      <c r="I90" s="498"/>
      <c r="J90" s="498"/>
      <c r="K90" s="498"/>
      <c r="L90" s="498"/>
      <c r="M90" s="498"/>
    </row>
    <row r="91" ht="12.75" customHeight="1">
      <c r="A91" s="492"/>
      <c r="B91" s="498"/>
      <c r="C91" s="498"/>
      <c r="D91" s="498"/>
      <c r="E91" s="498"/>
      <c r="F91" s="498"/>
      <c r="G91" s="498"/>
      <c r="H91" s="498"/>
      <c r="I91" s="498"/>
      <c r="J91" s="498"/>
      <c r="K91" s="498"/>
      <c r="L91" s="498"/>
      <c r="M91" s="498"/>
    </row>
    <row r="92" ht="12.75" customHeight="1">
      <c r="A92" s="492"/>
      <c r="B92" s="498"/>
      <c r="C92" s="498"/>
      <c r="D92" s="498"/>
      <c r="E92" s="498"/>
      <c r="F92" s="498"/>
      <c r="G92" s="498"/>
      <c r="H92" s="498"/>
      <c r="I92" s="498"/>
      <c r="J92" s="498"/>
      <c r="K92" s="498"/>
      <c r="L92" s="498"/>
      <c r="M92" s="498"/>
    </row>
    <row r="93" ht="12.75" customHeight="1">
      <c r="A93" s="492"/>
      <c r="B93" s="498"/>
      <c r="C93" s="498"/>
      <c r="D93" s="498"/>
      <c r="E93" s="498"/>
      <c r="F93" s="498"/>
      <c r="G93" s="498"/>
      <c r="H93" s="498"/>
      <c r="I93" s="498"/>
      <c r="J93" s="498"/>
      <c r="K93" s="498"/>
      <c r="L93" s="498"/>
      <c r="M93" s="498"/>
    </row>
    <row r="94" ht="12.75" customHeight="1">
      <c r="A94" s="492"/>
      <c r="B94" s="498"/>
      <c r="C94" s="498"/>
      <c r="D94" s="498"/>
      <c r="E94" s="498"/>
      <c r="F94" s="498"/>
      <c r="G94" s="498"/>
      <c r="H94" s="498"/>
      <c r="I94" s="498"/>
      <c r="J94" s="498"/>
      <c r="K94" s="498"/>
      <c r="L94" s="498"/>
      <c r="M94" s="498"/>
    </row>
    <row r="95" ht="12.75" customHeight="1">
      <c r="A95" s="492"/>
      <c r="B95" s="498"/>
      <c r="C95" s="498"/>
      <c r="D95" s="498"/>
      <c r="E95" s="498"/>
      <c r="F95" s="498"/>
      <c r="G95" s="498"/>
      <c r="H95" s="498"/>
      <c r="I95" s="498"/>
      <c r="J95" s="498"/>
      <c r="K95" s="498"/>
      <c r="L95" s="498"/>
      <c r="M95" s="498"/>
    </row>
    <row r="96" ht="12.75" customHeight="1">
      <c r="A96" s="492"/>
      <c r="B96" s="498"/>
      <c r="C96" s="498"/>
      <c r="D96" s="498"/>
      <c r="E96" s="498"/>
      <c r="F96" s="498"/>
      <c r="G96" s="498"/>
      <c r="H96" s="498"/>
      <c r="I96" s="498"/>
      <c r="J96" s="498"/>
      <c r="K96" s="498"/>
      <c r="L96" s="498"/>
      <c r="M96" s="498"/>
    </row>
    <row r="97" ht="12.75" customHeight="1">
      <c r="A97" s="492"/>
      <c r="B97" s="498"/>
      <c r="C97" s="498"/>
      <c r="D97" s="498"/>
      <c r="E97" s="498"/>
      <c r="F97" s="498"/>
      <c r="G97" s="498"/>
      <c r="H97" s="498"/>
      <c r="I97" s="498"/>
      <c r="J97" s="498"/>
      <c r="K97" s="498"/>
      <c r="L97" s="498"/>
      <c r="M97" s="498"/>
    </row>
    <row r="98" ht="12.75" customHeight="1">
      <c r="A98" s="492"/>
      <c r="B98" s="498"/>
      <c r="C98" s="498"/>
      <c r="D98" s="498"/>
      <c r="E98" s="498"/>
      <c r="F98" s="498"/>
      <c r="G98" s="498"/>
      <c r="H98" s="498"/>
      <c r="I98" s="498"/>
      <c r="J98" s="498"/>
      <c r="K98" s="498"/>
      <c r="L98" s="498"/>
      <c r="M98" s="498"/>
    </row>
    <row r="99" ht="12.75" customHeight="1">
      <c r="A99" s="492"/>
      <c r="B99" s="498"/>
      <c r="C99" s="498"/>
      <c r="D99" s="498"/>
      <c r="E99" s="498"/>
      <c r="F99" s="498"/>
      <c r="G99" s="498"/>
      <c r="H99" s="498"/>
      <c r="I99" s="498"/>
      <c r="J99" s="498"/>
      <c r="K99" s="498"/>
      <c r="L99" s="498"/>
      <c r="M99" s="498"/>
    </row>
    <row r="100" ht="12.75" customHeight="1">
      <c r="A100" s="492"/>
      <c r="B100" s="498"/>
      <c r="C100" s="498"/>
      <c r="D100" s="498"/>
      <c r="E100" s="498"/>
      <c r="F100" s="498"/>
      <c r="G100" s="498"/>
      <c r="H100" s="498"/>
      <c r="I100" s="498"/>
      <c r="J100" s="498"/>
      <c r="K100" s="498"/>
      <c r="L100" s="498"/>
      <c r="M100" s="498"/>
    </row>
    <row r="101" ht="12.75" customHeight="1">
      <c r="A101" s="492"/>
      <c r="B101" s="498"/>
      <c r="C101" s="498"/>
      <c r="D101" s="498"/>
      <c r="E101" s="498"/>
      <c r="F101" s="498"/>
      <c r="G101" s="498"/>
      <c r="H101" s="498"/>
      <c r="I101" s="498"/>
      <c r="J101" s="498"/>
      <c r="K101" s="498"/>
      <c r="L101" s="498"/>
      <c r="M101" s="498"/>
    </row>
    <row r="102" ht="12.75" customHeight="1">
      <c r="A102" s="492"/>
      <c r="B102" s="498"/>
      <c r="C102" s="498"/>
      <c r="D102" s="498"/>
      <c r="E102" s="498"/>
      <c r="F102" s="498"/>
      <c r="G102" s="498"/>
      <c r="H102" s="498"/>
      <c r="I102" s="498"/>
      <c r="J102" s="498"/>
      <c r="K102" s="498"/>
      <c r="L102" s="498"/>
      <c r="M102" s="498"/>
    </row>
    <row r="103" ht="12.75" customHeight="1">
      <c r="A103" s="492"/>
      <c r="B103" s="498"/>
      <c r="C103" s="498"/>
      <c r="D103" s="498"/>
      <c r="E103" s="498"/>
      <c r="F103" s="498"/>
      <c r="G103" s="498"/>
      <c r="H103" s="498"/>
      <c r="I103" s="498"/>
      <c r="J103" s="498"/>
      <c r="K103" s="498"/>
      <c r="L103" s="498"/>
      <c r="M103" s="498"/>
    </row>
    <row r="104" ht="12.75" customHeight="1">
      <c r="A104" s="492"/>
      <c r="B104" s="498"/>
      <c r="C104" s="498"/>
      <c r="D104" s="498"/>
      <c r="E104" s="498"/>
      <c r="F104" s="498"/>
      <c r="G104" s="498"/>
      <c r="H104" s="498"/>
      <c r="I104" s="498"/>
      <c r="J104" s="498"/>
      <c r="K104" s="498"/>
      <c r="L104" s="498"/>
      <c r="M104" s="498"/>
    </row>
    <row r="105" ht="12.75" customHeight="1">
      <c r="A105" s="492"/>
      <c r="B105" s="498"/>
      <c r="C105" s="498"/>
      <c r="D105" s="498"/>
      <c r="E105" s="498"/>
      <c r="F105" s="498"/>
      <c r="G105" s="498"/>
      <c r="H105" s="498"/>
      <c r="I105" s="498"/>
      <c r="J105" s="498"/>
      <c r="K105" s="498"/>
      <c r="L105" s="498"/>
      <c r="M105" s="498"/>
    </row>
    <row r="106" ht="12.75" customHeight="1">
      <c r="A106" s="492"/>
      <c r="B106" s="498"/>
      <c r="C106" s="498"/>
      <c r="D106" s="498"/>
      <c r="E106" s="498"/>
      <c r="F106" s="498"/>
      <c r="G106" s="498"/>
      <c r="H106" s="498"/>
      <c r="I106" s="498"/>
      <c r="J106" s="498"/>
      <c r="K106" s="498"/>
      <c r="L106" s="498"/>
      <c r="M106" s="498"/>
    </row>
    <row r="107" ht="12.75" customHeight="1">
      <c r="A107" s="492"/>
      <c r="B107" s="498"/>
      <c r="C107" s="498"/>
      <c r="D107" s="498"/>
      <c r="E107" s="498"/>
      <c r="F107" s="498"/>
      <c r="G107" s="498"/>
      <c r="H107" s="498"/>
      <c r="I107" s="498"/>
      <c r="J107" s="498"/>
      <c r="K107" s="498"/>
      <c r="L107" s="498"/>
      <c r="M107" s="498"/>
    </row>
    <row r="108" ht="12.75" customHeight="1">
      <c r="A108" s="492"/>
      <c r="B108" s="498"/>
      <c r="C108" s="498"/>
      <c r="D108" s="498"/>
      <c r="E108" s="498"/>
      <c r="F108" s="498"/>
      <c r="G108" s="498"/>
      <c r="H108" s="498"/>
      <c r="I108" s="498"/>
      <c r="J108" s="498"/>
      <c r="K108" s="498"/>
      <c r="L108" s="498"/>
      <c r="M108" s="498"/>
    </row>
    <row r="109" ht="12.75" customHeight="1">
      <c r="A109" s="492"/>
      <c r="B109" s="498"/>
      <c r="C109" s="498"/>
      <c r="D109" s="498"/>
      <c r="E109" s="498"/>
      <c r="F109" s="498"/>
      <c r="G109" s="498"/>
      <c r="H109" s="498"/>
      <c r="I109" s="498"/>
      <c r="J109" s="498"/>
      <c r="K109" s="498"/>
      <c r="L109" s="498"/>
      <c r="M109" s="498"/>
    </row>
    <row r="110" ht="12.75" customHeight="1">
      <c r="A110" s="492"/>
      <c r="B110" s="498"/>
      <c r="C110" s="498"/>
      <c r="D110" s="498"/>
      <c r="E110" s="498"/>
      <c r="F110" s="498"/>
      <c r="G110" s="498"/>
      <c r="H110" s="498"/>
      <c r="I110" s="498"/>
      <c r="J110" s="498"/>
      <c r="K110" s="498"/>
      <c r="L110" s="498"/>
      <c r="M110" s="498"/>
    </row>
    <row r="111" ht="12.75" customHeight="1">
      <c r="A111" s="492"/>
      <c r="B111" s="498"/>
      <c r="C111" s="498"/>
      <c r="D111" s="498"/>
      <c r="E111" s="498"/>
      <c r="F111" s="498"/>
      <c r="G111" s="498"/>
      <c r="H111" s="498"/>
      <c r="I111" s="498"/>
      <c r="J111" s="498"/>
      <c r="K111" s="498"/>
      <c r="L111" s="498"/>
      <c r="M111" s="498"/>
    </row>
    <row r="112" ht="12.75" customHeight="1">
      <c r="A112" s="492"/>
      <c r="B112" s="498"/>
      <c r="C112" s="498"/>
      <c r="D112" s="498"/>
      <c r="E112" s="498"/>
      <c r="F112" s="498"/>
      <c r="G112" s="498"/>
      <c r="H112" s="498"/>
      <c r="I112" s="498"/>
      <c r="J112" s="498"/>
      <c r="K112" s="498"/>
      <c r="L112" s="498"/>
      <c r="M112" s="498"/>
    </row>
    <row r="113" ht="12.75" customHeight="1">
      <c r="A113" s="492"/>
      <c r="B113" s="498"/>
      <c r="C113" s="498"/>
      <c r="D113" s="498"/>
      <c r="E113" s="498"/>
      <c r="F113" s="498"/>
      <c r="G113" s="498"/>
      <c r="H113" s="498"/>
      <c r="I113" s="498"/>
      <c r="J113" s="498"/>
      <c r="K113" s="498"/>
      <c r="L113" s="498"/>
      <c r="M113" s="498"/>
    </row>
    <row r="114" ht="12.75" customHeight="1">
      <c r="A114" s="492"/>
      <c r="B114" s="498"/>
      <c r="C114" s="498"/>
      <c r="D114" s="498"/>
      <c r="E114" s="498"/>
      <c r="F114" s="498"/>
      <c r="G114" s="498"/>
      <c r="H114" s="498"/>
      <c r="I114" s="498"/>
      <c r="J114" s="498"/>
      <c r="K114" s="498"/>
      <c r="L114" s="498"/>
      <c r="M114" s="498"/>
    </row>
    <row r="115" ht="12.75" customHeight="1">
      <c r="A115" s="492"/>
      <c r="B115" s="498"/>
      <c r="C115" s="498"/>
      <c r="D115" s="498"/>
      <c r="E115" s="498"/>
      <c r="F115" s="498"/>
      <c r="G115" s="498"/>
      <c r="H115" s="498"/>
      <c r="I115" s="498"/>
      <c r="J115" s="498"/>
      <c r="K115" s="498"/>
      <c r="L115" s="498"/>
      <c r="M115" s="498"/>
    </row>
    <row r="116" ht="12.75" customHeight="1">
      <c r="A116" s="492"/>
      <c r="B116" s="498"/>
      <c r="C116" s="498"/>
      <c r="D116" s="498"/>
      <c r="E116" s="498"/>
      <c r="F116" s="498"/>
      <c r="G116" s="498"/>
      <c r="H116" s="498"/>
      <c r="I116" s="498"/>
      <c r="J116" s="498"/>
      <c r="K116" s="498"/>
      <c r="L116" s="498"/>
      <c r="M116" s="498"/>
    </row>
    <row r="117" ht="12.75" customHeight="1">
      <c r="A117" s="492"/>
      <c r="B117" s="498"/>
      <c r="C117" s="498"/>
      <c r="D117" s="498"/>
      <c r="E117" s="498"/>
      <c r="F117" s="498"/>
      <c r="G117" s="498"/>
      <c r="H117" s="498"/>
      <c r="I117" s="498"/>
      <c r="J117" s="498"/>
      <c r="K117" s="498"/>
      <c r="L117" s="498"/>
      <c r="M117" s="498"/>
    </row>
    <row r="118" ht="12.75" customHeight="1">
      <c r="A118" s="492"/>
      <c r="B118" s="498"/>
      <c r="C118" s="498"/>
      <c r="D118" s="498"/>
      <c r="E118" s="498"/>
      <c r="F118" s="498"/>
      <c r="G118" s="498"/>
      <c r="H118" s="498"/>
      <c r="I118" s="498"/>
      <c r="J118" s="498"/>
      <c r="K118" s="498"/>
      <c r="L118" s="498"/>
      <c r="M118" s="498"/>
    </row>
    <row r="119" ht="12.75" customHeight="1">
      <c r="A119" s="492"/>
      <c r="B119" s="498"/>
      <c r="C119" s="498"/>
      <c r="D119" s="498"/>
      <c r="E119" s="498"/>
      <c r="F119" s="498"/>
      <c r="G119" s="498"/>
      <c r="H119" s="498"/>
      <c r="I119" s="498"/>
      <c r="J119" s="498"/>
      <c r="K119" s="498"/>
      <c r="L119" s="498"/>
      <c r="M119" s="498"/>
    </row>
    <row r="120" ht="12.75" customHeight="1">
      <c r="A120" s="492"/>
      <c r="B120" s="498"/>
      <c r="C120" s="498"/>
      <c r="D120" s="498"/>
      <c r="E120" s="498"/>
      <c r="F120" s="498"/>
      <c r="G120" s="498"/>
      <c r="H120" s="498"/>
      <c r="I120" s="498"/>
      <c r="J120" s="498"/>
      <c r="K120" s="498"/>
      <c r="L120" s="498"/>
      <c r="M120" s="498"/>
    </row>
    <row r="121" ht="12.75" customHeight="1">
      <c r="A121" s="492"/>
      <c r="B121" s="498"/>
      <c r="C121" s="498"/>
      <c r="D121" s="498"/>
      <c r="E121" s="498"/>
      <c r="F121" s="498"/>
      <c r="G121" s="498"/>
      <c r="H121" s="498"/>
      <c r="I121" s="498"/>
      <c r="J121" s="498"/>
      <c r="K121" s="498"/>
      <c r="L121" s="498"/>
      <c r="M121" s="498"/>
    </row>
    <row r="122" ht="12.75" customHeight="1">
      <c r="A122" s="492"/>
      <c r="B122" s="498"/>
      <c r="C122" s="498"/>
      <c r="D122" s="498"/>
      <c r="E122" s="498"/>
      <c r="F122" s="498"/>
      <c r="G122" s="498"/>
      <c r="H122" s="498"/>
      <c r="I122" s="498"/>
      <c r="J122" s="498"/>
      <c r="K122" s="498"/>
      <c r="L122" s="498"/>
      <c r="M122" s="498"/>
    </row>
    <row r="123" ht="12.75" customHeight="1">
      <c r="A123" s="492"/>
      <c r="B123" s="498"/>
      <c r="C123" s="498"/>
      <c r="D123" s="498"/>
      <c r="E123" s="498"/>
      <c r="F123" s="498"/>
      <c r="G123" s="498"/>
      <c r="H123" s="498"/>
      <c r="I123" s="498"/>
      <c r="J123" s="498"/>
      <c r="K123" s="498"/>
      <c r="L123" s="498"/>
      <c r="M123" s="498"/>
    </row>
    <row r="124" ht="12.75" customHeight="1">
      <c r="A124" s="492"/>
      <c r="B124" s="498"/>
      <c r="C124" s="498"/>
      <c r="D124" s="498"/>
      <c r="E124" s="498"/>
      <c r="F124" s="498"/>
      <c r="G124" s="498"/>
      <c r="H124" s="498"/>
      <c r="I124" s="498"/>
      <c r="J124" s="498"/>
      <c r="K124" s="498"/>
      <c r="L124" s="498"/>
      <c r="M124" s="498"/>
    </row>
    <row r="125" ht="12.75" customHeight="1">
      <c r="A125" s="492"/>
      <c r="B125" s="498"/>
      <c r="C125" s="498"/>
      <c r="D125" s="498"/>
      <c r="E125" s="498"/>
      <c r="F125" s="498"/>
      <c r="G125" s="498"/>
      <c r="H125" s="498"/>
      <c r="I125" s="498"/>
      <c r="J125" s="498"/>
      <c r="K125" s="498"/>
      <c r="L125" s="498"/>
      <c r="M125" s="498"/>
    </row>
    <row r="126" ht="12.75" customHeight="1">
      <c r="A126" s="492"/>
      <c r="B126" s="498"/>
      <c r="C126" s="498"/>
      <c r="D126" s="498"/>
      <c r="E126" s="498"/>
      <c r="F126" s="498"/>
      <c r="G126" s="498"/>
      <c r="H126" s="498"/>
      <c r="I126" s="498"/>
      <c r="J126" s="498"/>
      <c r="K126" s="498"/>
      <c r="L126" s="498"/>
      <c r="M126" s="498"/>
    </row>
    <row r="127" ht="12.75" customHeight="1">
      <c r="A127" s="492"/>
      <c r="B127" s="498"/>
      <c r="C127" s="498"/>
      <c r="D127" s="498"/>
      <c r="E127" s="498"/>
      <c r="F127" s="498"/>
      <c r="G127" s="498"/>
      <c r="H127" s="498"/>
      <c r="I127" s="498"/>
      <c r="J127" s="498"/>
      <c r="K127" s="498"/>
      <c r="L127" s="498"/>
      <c r="M127" s="498"/>
    </row>
    <row r="128" ht="12.75" customHeight="1">
      <c r="A128" s="492"/>
      <c r="B128" s="498"/>
      <c r="C128" s="498"/>
      <c r="D128" s="498"/>
      <c r="E128" s="498"/>
      <c r="F128" s="498"/>
      <c r="G128" s="498"/>
      <c r="H128" s="498"/>
      <c r="I128" s="498"/>
      <c r="J128" s="498"/>
      <c r="K128" s="498"/>
      <c r="L128" s="498"/>
      <c r="M128" s="498"/>
    </row>
    <row r="129" ht="12.75" customHeight="1">
      <c r="A129" s="492"/>
      <c r="B129" s="498"/>
      <c r="C129" s="498"/>
      <c r="D129" s="498"/>
      <c r="E129" s="498"/>
      <c r="F129" s="498"/>
      <c r="G129" s="498"/>
      <c r="H129" s="498"/>
      <c r="I129" s="498"/>
      <c r="J129" s="498"/>
      <c r="K129" s="498"/>
      <c r="L129" s="498"/>
      <c r="M129" s="498"/>
    </row>
    <row r="130" ht="12.75" customHeight="1">
      <c r="A130" s="492"/>
      <c r="B130" s="498"/>
      <c r="C130" s="498"/>
      <c r="D130" s="498"/>
      <c r="E130" s="498"/>
      <c r="F130" s="498"/>
      <c r="G130" s="498"/>
      <c r="H130" s="498"/>
      <c r="I130" s="498"/>
      <c r="J130" s="498"/>
      <c r="K130" s="498"/>
      <c r="L130" s="498"/>
      <c r="M130" s="498"/>
    </row>
    <row r="131" ht="12.75" customHeight="1">
      <c r="A131" s="492"/>
      <c r="B131" s="498"/>
      <c r="C131" s="498"/>
      <c r="D131" s="498"/>
      <c r="E131" s="498"/>
      <c r="F131" s="498"/>
      <c r="G131" s="498"/>
      <c r="H131" s="498"/>
      <c r="I131" s="498"/>
      <c r="J131" s="498"/>
      <c r="K131" s="498"/>
      <c r="L131" s="498"/>
      <c r="M131" s="498"/>
    </row>
    <row r="132" ht="12.75" customHeight="1">
      <c r="A132" s="492"/>
      <c r="B132" s="498"/>
      <c r="C132" s="498"/>
      <c r="D132" s="498"/>
      <c r="E132" s="498"/>
      <c r="F132" s="498"/>
      <c r="G132" s="498"/>
      <c r="H132" s="498"/>
      <c r="I132" s="498"/>
      <c r="J132" s="498"/>
      <c r="K132" s="498"/>
      <c r="L132" s="498"/>
      <c r="M132" s="498"/>
    </row>
    <row r="133" ht="12.75" customHeight="1">
      <c r="A133" s="492"/>
      <c r="B133" s="498"/>
      <c r="C133" s="498"/>
      <c r="D133" s="498"/>
      <c r="E133" s="498"/>
      <c r="F133" s="498"/>
      <c r="G133" s="498"/>
      <c r="H133" s="498"/>
      <c r="I133" s="498"/>
      <c r="J133" s="498"/>
      <c r="K133" s="498"/>
      <c r="L133" s="498"/>
      <c r="M133" s="498"/>
    </row>
    <row r="134" ht="12.75" customHeight="1">
      <c r="A134" s="492"/>
      <c r="B134" s="498"/>
      <c r="C134" s="498"/>
      <c r="D134" s="498"/>
      <c r="E134" s="498"/>
      <c r="F134" s="498"/>
      <c r="G134" s="498"/>
      <c r="H134" s="498"/>
      <c r="I134" s="498"/>
      <c r="J134" s="498"/>
      <c r="K134" s="498"/>
      <c r="L134" s="498"/>
      <c r="M134" s="498"/>
    </row>
    <row r="135" ht="12.75" customHeight="1">
      <c r="A135" s="492"/>
      <c r="B135" s="498"/>
      <c r="C135" s="498"/>
      <c r="D135" s="498"/>
      <c r="E135" s="498"/>
      <c r="F135" s="498"/>
      <c r="G135" s="498"/>
      <c r="H135" s="498"/>
      <c r="I135" s="498"/>
      <c r="J135" s="498"/>
      <c r="K135" s="498"/>
      <c r="L135" s="498"/>
      <c r="M135" s="498"/>
    </row>
    <row r="136" ht="12.75" customHeight="1">
      <c r="A136" s="492"/>
      <c r="B136" s="498"/>
      <c r="C136" s="498"/>
      <c r="D136" s="498"/>
      <c r="E136" s="498"/>
      <c r="F136" s="498"/>
      <c r="G136" s="498"/>
      <c r="H136" s="498"/>
      <c r="I136" s="498"/>
      <c r="J136" s="498"/>
      <c r="K136" s="498"/>
      <c r="L136" s="498"/>
      <c r="M136" s="498"/>
    </row>
    <row r="137" ht="12.75" customHeight="1">
      <c r="A137" s="492"/>
      <c r="B137" s="498"/>
      <c r="C137" s="498"/>
      <c r="D137" s="498"/>
      <c r="E137" s="498"/>
      <c r="F137" s="498"/>
      <c r="G137" s="498"/>
      <c r="H137" s="498"/>
      <c r="I137" s="498"/>
      <c r="J137" s="498"/>
      <c r="K137" s="498"/>
      <c r="L137" s="498"/>
      <c r="M137" s="498"/>
    </row>
    <row r="138" ht="12.75" customHeight="1">
      <c r="A138" s="492"/>
      <c r="B138" s="498"/>
      <c r="C138" s="498"/>
      <c r="D138" s="498"/>
      <c r="E138" s="498"/>
      <c r="F138" s="498"/>
      <c r="G138" s="498"/>
      <c r="H138" s="498"/>
      <c r="I138" s="498"/>
      <c r="J138" s="498"/>
      <c r="K138" s="498"/>
      <c r="L138" s="498"/>
      <c r="M138" s="498"/>
    </row>
    <row r="139" ht="12.75" customHeight="1">
      <c r="A139" s="492"/>
      <c r="B139" s="498"/>
      <c r="C139" s="498"/>
      <c r="D139" s="498"/>
      <c r="E139" s="498"/>
      <c r="F139" s="498"/>
      <c r="G139" s="498"/>
      <c r="H139" s="498"/>
      <c r="I139" s="498"/>
      <c r="J139" s="498"/>
      <c r="K139" s="498"/>
      <c r="L139" s="498"/>
      <c r="M139" s="498"/>
    </row>
    <row r="140" ht="12.75" customHeight="1">
      <c r="A140" s="492"/>
      <c r="B140" s="498"/>
      <c r="C140" s="498"/>
      <c r="D140" s="498"/>
      <c r="E140" s="498"/>
      <c r="F140" s="498"/>
      <c r="G140" s="498"/>
      <c r="H140" s="498"/>
      <c r="I140" s="498"/>
      <c r="J140" s="498"/>
      <c r="K140" s="498"/>
      <c r="L140" s="498"/>
      <c r="M140" s="498"/>
    </row>
    <row r="141" ht="12.75" customHeight="1">
      <c r="A141" s="492"/>
      <c r="B141" s="498"/>
      <c r="C141" s="498"/>
      <c r="D141" s="498"/>
      <c r="E141" s="498"/>
      <c r="F141" s="498"/>
      <c r="G141" s="498"/>
      <c r="H141" s="498"/>
      <c r="I141" s="498"/>
      <c r="J141" s="498"/>
      <c r="K141" s="498"/>
      <c r="L141" s="498"/>
      <c r="M141" s="498"/>
    </row>
    <row r="142" ht="12.75" customHeight="1">
      <c r="A142" s="492"/>
      <c r="B142" s="498"/>
      <c r="C142" s="498"/>
      <c r="D142" s="498"/>
      <c r="E142" s="498"/>
      <c r="F142" s="498"/>
      <c r="G142" s="498"/>
      <c r="H142" s="498"/>
      <c r="I142" s="498"/>
      <c r="J142" s="498"/>
      <c r="K142" s="498"/>
      <c r="L142" s="498"/>
      <c r="M142" s="498"/>
    </row>
    <row r="143" ht="12.75" customHeight="1">
      <c r="A143" s="492"/>
      <c r="B143" s="498"/>
      <c r="C143" s="498"/>
      <c r="D143" s="498"/>
      <c r="E143" s="498"/>
      <c r="F143" s="498"/>
      <c r="G143" s="498"/>
      <c r="H143" s="498"/>
      <c r="I143" s="498"/>
      <c r="J143" s="498"/>
      <c r="K143" s="498"/>
      <c r="L143" s="498"/>
      <c r="M143" s="498"/>
    </row>
    <row r="144" ht="12.75" customHeight="1">
      <c r="A144" s="492"/>
      <c r="B144" s="498"/>
      <c r="C144" s="498"/>
      <c r="D144" s="498"/>
      <c r="E144" s="498"/>
      <c r="F144" s="498"/>
      <c r="G144" s="498"/>
      <c r="H144" s="498"/>
      <c r="I144" s="498"/>
      <c r="J144" s="498"/>
      <c r="K144" s="498"/>
      <c r="L144" s="498"/>
      <c r="M144" s="498"/>
    </row>
    <row r="145" ht="12.75" customHeight="1">
      <c r="A145" s="492"/>
      <c r="B145" s="498"/>
      <c r="C145" s="498"/>
      <c r="D145" s="498"/>
      <c r="E145" s="498"/>
      <c r="F145" s="498"/>
      <c r="G145" s="498"/>
      <c r="H145" s="498"/>
      <c r="I145" s="498"/>
      <c r="J145" s="498"/>
      <c r="K145" s="498"/>
      <c r="L145" s="498"/>
      <c r="M145" s="498"/>
    </row>
    <row r="146" ht="12.75" customHeight="1">
      <c r="A146" s="492"/>
      <c r="B146" s="498"/>
      <c r="C146" s="498"/>
      <c r="D146" s="498"/>
      <c r="E146" s="498"/>
      <c r="F146" s="498"/>
      <c r="G146" s="498"/>
      <c r="H146" s="498"/>
      <c r="I146" s="498"/>
      <c r="J146" s="498"/>
      <c r="K146" s="498"/>
      <c r="L146" s="498"/>
      <c r="M146" s="498"/>
    </row>
    <row r="147" ht="12.75" customHeight="1">
      <c r="A147" s="492"/>
      <c r="B147" s="498"/>
      <c r="C147" s="498"/>
      <c r="D147" s="498"/>
      <c r="E147" s="498"/>
      <c r="F147" s="498"/>
      <c r="G147" s="498"/>
      <c r="H147" s="498"/>
      <c r="I147" s="498"/>
      <c r="J147" s="498"/>
      <c r="K147" s="498"/>
      <c r="L147" s="498"/>
      <c r="M147" s="498"/>
    </row>
    <row r="148" ht="12.75" customHeight="1">
      <c r="A148" s="492"/>
      <c r="B148" s="498"/>
      <c r="C148" s="498"/>
      <c r="D148" s="498"/>
      <c r="E148" s="498"/>
      <c r="F148" s="498"/>
      <c r="G148" s="498"/>
      <c r="H148" s="498"/>
      <c r="I148" s="498"/>
      <c r="J148" s="498"/>
      <c r="K148" s="498"/>
      <c r="L148" s="498"/>
      <c r="M148" s="498"/>
    </row>
    <row r="149" ht="12.75" customHeight="1">
      <c r="A149" s="492"/>
      <c r="B149" s="498"/>
      <c r="C149" s="498"/>
      <c r="D149" s="498"/>
      <c r="E149" s="498"/>
      <c r="F149" s="498"/>
      <c r="G149" s="498"/>
      <c r="H149" s="498"/>
      <c r="I149" s="498"/>
      <c r="J149" s="498"/>
      <c r="K149" s="498"/>
      <c r="L149" s="498"/>
      <c r="M149" s="498"/>
    </row>
    <row r="150" ht="12.75" customHeight="1">
      <c r="A150" s="492"/>
      <c r="B150" s="498"/>
      <c r="C150" s="498"/>
      <c r="D150" s="498"/>
      <c r="E150" s="498"/>
      <c r="F150" s="498"/>
      <c r="G150" s="498"/>
      <c r="H150" s="498"/>
      <c r="I150" s="498"/>
      <c r="J150" s="498"/>
      <c r="K150" s="498"/>
      <c r="L150" s="498"/>
      <c r="M150" s="498"/>
    </row>
    <row r="151" ht="12.75" customHeight="1">
      <c r="A151" s="492"/>
      <c r="B151" s="498"/>
      <c r="C151" s="498"/>
      <c r="D151" s="498"/>
      <c r="E151" s="498"/>
      <c r="F151" s="498"/>
      <c r="G151" s="498"/>
      <c r="H151" s="498"/>
      <c r="I151" s="498"/>
      <c r="J151" s="498"/>
      <c r="K151" s="498"/>
      <c r="L151" s="498"/>
      <c r="M151" s="498"/>
    </row>
    <row r="152" ht="12.75" customHeight="1">
      <c r="A152" s="492"/>
      <c r="B152" s="498"/>
      <c r="C152" s="498"/>
      <c r="D152" s="498"/>
      <c r="E152" s="498"/>
      <c r="F152" s="498"/>
      <c r="G152" s="498"/>
      <c r="H152" s="498"/>
      <c r="I152" s="498"/>
      <c r="J152" s="498"/>
      <c r="K152" s="498"/>
      <c r="L152" s="498"/>
      <c r="M152" s="498"/>
    </row>
    <row r="153" ht="12.75" customHeight="1">
      <c r="A153" s="492"/>
      <c r="B153" s="498"/>
      <c r="C153" s="498"/>
      <c r="D153" s="498"/>
      <c r="E153" s="498"/>
      <c r="F153" s="498"/>
      <c r="G153" s="498"/>
      <c r="H153" s="498"/>
      <c r="I153" s="498"/>
      <c r="J153" s="498"/>
      <c r="K153" s="498"/>
      <c r="L153" s="498"/>
      <c r="M153" s="498"/>
    </row>
    <row r="154" ht="12.75" customHeight="1">
      <c r="A154" s="492"/>
      <c r="B154" s="498"/>
      <c r="C154" s="498"/>
      <c r="D154" s="498"/>
      <c r="E154" s="498"/>
      <c r="F154" s="498"/>
      <c r="G154" s="498"/>
      <c r="H154" s="498"/>
      <c r="I154" s="498"/>
      <c r="J154" s="498"/>
      <c r="K154" s="498"/>
      <c r="L154" s="498"/>
      <c r="M154" s="498"/>
    </row>
    <row r="155" ht="12.75" customHeight="1">
      <c r="A155" s="492"/>
      <c r="B155" s="498"/>
      <c r="C155" s="498"/>
      <c r="D155" s="498"/>
      <c r="E155" s="498"/>
      <c r="F155" s="498"/>
      <c r="G155" s="498"/>
      <c r="H155" s="498"/>
      <c r="I155" s="498"/>
      <c r="J155" s="498"/>
      <c r="K155" s="498"/>
      <c r="L155" s="498"/>
      <c r="M155" s="498"/>
    </row>
    <row r="156" ht="12.75" customHeight="1">
      <c r="A156" s="492"/>
      <c r="B156" s="498"/>
      <c r="C156" s="498"/>
      <c r="D156" s="498"/>
      <c r="E156" s="498"/>
      <c r="F156" s="498"/>
      <c r="G156" s="498"/>
      <c r="H156" s="498"/>
      <c r="I156" s="498"/>
      <c r="J156" s="498"/>
      <c r="K156" s="498"/>
      <c r="L156" s="498"/>
      <c r="M156" s="498"/>
    </row>
    <row r="157" ht="12.75" customHeight="1">
      <c r="A157" s="492"/>
      <c r="B157" s="498"/>
      <c r="C157" s="498"/>
      <c r="D157" s="498"/>
      <c r="E157" s="498"/>
      <c r="F157" s="498"/>
      <c r="G157" s="498"/>
      <c r="H157" s="498"/>
      <c r="I157" s="498"/>
      <c r="J157" s="498"/>
      <c r="K157" s="498"/>
      <c r="L157" s="498"/>
      <c r="M157" s="498"/>
    </row>
    <row r="158" ht="12.75" customHeight="1">
      <c r="A158" s="492"/>
      <c r="B158" s="498"/>
      <c r="C158" s="498"/>
      <c r="D158" s="498"/>
      <c r="E158" s="498"/>
      <c r="F158" s="498"/>
      <c r="G158" s="498"/>
      <c r="H158" s="498"/>
      <c r="I158" s="498"/>
      <c r="J158" s="498"/>
      <c r="K158" s="498"/>
      <c r="L158" s="498"/>
      <c r="M158" s="498"/>
    </row>
    <row r="159" ht="12.75" customHeight="1">
      <c r="A159" s="492"/>
      <c r="B159" s="498"/>
      <c r="C159" s="498"/>
      <c r="D159" s="498"/>
      <c r="E159" s="498"/>
      <c r="F159" s="498"/>
      <c r="G159" s="498"/>
      <c r="H159" s="498"/>
      <c r="I159" s="498"/>
      <c r="J159" s="498"/>
      <c r="K159" s="498"/>
      <c r="L159" s="498"/>
      <c r="M159" s="498"/>
    </row>
    <row r="160" ht="12.75" customHeight="1">
      <c r="A160" s="492"/>
      <c r="B160" s="498"/>
      <c r="C160" s="498"/>
      <c r="D160" s="498"/>
      <c r="E160" s="498"/>
      <c r="F160" s="498"/>
      <c r="G160" s="498"/>
      <c r="H160" s="498"/>
      <c r="I160" s="498"/>
      <c r="J160" s="498"/>
      <c r="K160" s="498"/>
      <c r="L160" s="498"/>
      <c r="M160" s="498"/>
    </row>
    <row r="161" ht="12.75" customHeight="1">
      <c r="A161" s="492"/>
      <c r="B161" s="498"/>
      <c r="C161" s="498"/>
      <c r="D161" s="498"/>
      <c r="E161" s="498"/>
      <c r="F161" s="498"/>
      <c r="G161" s="498"/>
      <c r="H161" s="498"/>
      <c r="I161" s="498"/>
      <c r="J161" s="498"/>
      <c r="K161" s="498"/>
      <c r="L161" s="498"/>
      <c r="M161" s="498"/>
    </row>
    <row r="162" ht="12.75" customHeight="1">
      <c r="A162" s="492"/>
      <c r="B162" s="498"/>
      <c r="C162" s="498"/>
      <c r="D162" s="498"/>
      <c r="E162" s="498"/>
      <c r="F162" s="498"/>
      <c r="G162" s="498"/>
      <c r="H162" s="498"/>
      <c r="I162" s="498"/>
      <c r="J162" s="498"/>
      <c r="K162" s="498"/>
      <c r="L162" s="498"/>
      <c r="M162" s="498"/>
    </row>
    <row r="163" ht="12.75" customHeight="1">
      <c r="A163" s="492"/>
      <c r="B163" s="498"/>
      <c r="C163" s="498"/>
      <c r="D163" s="498"/>
      <c r="E163" s="498"/>
      <c r="F163" s="498"/>
      <c r="G163" s="498"/>
      <c r="H163" s="498"/>
      <c r="I163" s="498"/>
      <c r="J163" s="498"/>
      <c r="K163" s="498"/>
      <c r="L163" s="498"/>
      <c r="M163" s="498"/>
    </row>
    <row r="164" ht="12.75" customHeight="1">
      <c r="A164" s="492"/>
      <c r="B164" s="498"/>
      <c r="C164" s="498"/>
      <c r="D164" s="498"/>
      <c r="E164" s="498"/>
      <c r="F164" s="498"/>
      <c r="G164" s="498"/>
      <c r="H164" s="498"/>
      <c r="I164" s="498"/>
      <c r="J164" s="498"/>
      <c r="K164" s="498"/>
      <c r="L164" s="498"/>
      <c r="M164" s="498"/>
    </row>
    <row r="165" ht="12.75" customHeight="1">
      <c r="A165" s="492"/>
      <c r="B165" s="498"/>
      <c r="C165" s="498"/>
      <c r="D165" s="498"/>
      <c r="E165" s="498"/>
      <c r="F165" s="498"/>
      <c r="G165" s="498"/>
      <c r="H165" s="498"/>
      <c r="I165" s="498"/>
      <c r="J165" s="498"/>
      <c r="K165" s="498"/>
      <c r="L165" s="498"/>
      <c r="M165" s="498"/>
    </row>
    <row r="166" ht="12.75" customHeight="1">
      <c r="A166" s="492"/>
      <c r="B166" s="498"/>
      <c r="C166" s="498"/>
      <c r="D166" s="498"/>
      <c r="E166" s="498"/>
      <c r="F166" s="498"/>
      <c r="G166" s="498"/>
      <c r="H166" s="498"/>
      <c r="I166" s="498"/>
      <c r="J166" s="498"/>
      <c r="K166" s="498"/>
      <c r="L166" s="498"/>
      <c r="M166" s="498"/>
    </row>
    <row r="167" ht="12.75" customHeight="1">
      <c r="A167" s="492"/>
      <c r="B167" s="498"/>
      <c r="C167" s="498"/>
      <c r="D167" s="498"/>
      <c r="E167" s="498"/>
      <c r="F167" s="498"/>
      <c r="G167" s="498"/>
      <c r="H167" s="498"/>
      <c r="I167" s="498"/>
      <c r="J167" s="498"/>
      <c r="K167" s="498"/>
      <c r="L167" s="498"/>
      <c r="M167" s="498"/>
    </row>
    <row r="168" ht="12.75" customHeight="1">
      <c r="A168" s="492"/>
      <c r="B168" s="498"/>
      <c r="C168" s="498"/>
      <c r="D168" s="498"/>
      <c r="E168" s="498"/>
      <c r="F168" s="498"/>
      <c r="G168" s="498"/>
      <c r="H168" s="498"/>
      <c r="I168" s="498"/>
      <c r="J168" s="498"/>
      <c r="K168" s="498"/>
      <c r="L168" s="498"/>
      <c r="M168" s="498"/>
    </row>
    <row r="169" ht="12.75" customHeight="1">
      <c r="A169" s="492"/>
      <c r="B169" s="498"/>
      <c r="C169" s="498"/>
      <c r="D169" s="498"/>
      <c r="E169" s="498"/>
      <c r="F169" s="498"/>
      <c r="G169" s="498"/>
      <c r="H169" s="498"/>
      <c r="I169" s="498"/>
      <c r="J169" s="498"/>
      <c r="K169" s="498"/>
      <c r="L169" s="498"/>
      <c r="M169" s="498"/>
    </row>
    <row r="170" ht="12.75" customHeight="1">
      <c r="A170" s="492"/>
      <c r="B170" s="498"/>
      <c r="C170" s="498"/>
      <c r="D170" s="498"/>
      <c r="E170" s="498"/>
      <c r="F170" s="498"/>
      <c r="G170" s="498"/>
      <c r="H170" s="498"/>
      <c r="I170" s="498"/>
      <c r="J170" s="498"/>
      <c r="K170" s="498"/>
      <c r="L170" s="498"/>
      <c r="M170" s="498"/>
    </row>
    <row r="171" ht="12.75" customHeight="1">
      <c r="A171" s="492"/>
      <c r="B171" s="498"/>
      <c r="C171" s="498"/>
      <c r="D171" s="498"/>
      <c r="E171" s="498"/>
      <c r="F171" s="498"/>
      <c r="G171" s="498"/>
      <c r="H171" s="498"/>
      <c r="I171" s="498"/>
      <c r="J171" s="498"/>
      <c r="K171" s="498"/>
      <c r="L171" s="498"/>
      <c r="M171" s="498"/>
    </row>
    <row r="172" ht="12.75" customHeight="1">
      <c r="A172" s="492"/>
      <c r="B172" s="498"/>
      <c r="C172" s="498"/>
      <c r="D172" s="498"/>
      <c r="E172" s="498"/>
      <c r="F172" s="498"/>
      <c r="G172" s="498"/>
      <c r="H172" s="498"/>
      <c r="I172" s="498"/>
      <c r="J172" s="498"/>
      <c r="K172" s="498"/>
      <c r="L172" s="498"/>
      <c r="M172" s="498"/>
    </row>
    <row r="173" ht="12.75" customHeight="1">
      <c r="A173" s="492"/>
      <c r="B173" s="498"/>
      <c r="C173" s="498"/>
      <c r="D173" s="498"/>
      <c r="E173" s="498"/>
      <c r="F173" s="498"/>
      <c r="G173" s="498"/>
      <c r="H173" s="498"/>
      <c r="I173" s="498"/>
      <c r="J173" s="498"/>
      <c r="K173" s="498"/>
      <c r="L173" s="498"/>
      <c r="M173" s="498"/>
    </row>
    <row r="174" ht="12.75" customHeight="1">
      <c r="A174" s="492"/>
      <c r="B174" s="498"/>
      <c r="C174" s="498"/>
      <c r="D174" s="498"/>
      <c r="E174" s="498"/>
      <c r="F174" s="498"/>
      <c r="G174" s="498"/>
      <c r="H174" s="498"/>
      <c r="I174" s="498"/>
      <c r="J174" s="498"/>
      <c r="K174" s="498"/>
      <c r="L174" s="498"/>
      <c r="M174" s="498"/>
    </row>
    <row r="175" ht="12.75" customHeight="1">
      <c r="A175" s="492"/>
      <c r="B175" s="498"/>
      <c r="C175" s="498"/>
      <c r="D175" s="498"/>
      <c r="E175" s="498"/>
      <c r="F175" s="498"/>
      <c r="G175" s="498"/>
      <c r="H175" s="498"/>
      <c r="I175" s="498"/>
      <c r="J175" s="498"/>
      <c r="K175" s="498"/>
      <c r="L175" s="498"/>
      <c r="M175" s="498"/>
    </row>
    <row r="176" ht="12.75" customHeight="1">
      <c r="A176" s="492"/>
      <c r="B176" s="498"/>
      <c r="C176" s="498"/>
      <c r="D176" s="498"/>
      <c r="E176" s="498"/>
      <c r="F176" s="498"/>
      <c r="G176" s="498"/>
      <c r="H176" s="498"/>
      <c r="I176" s="498"/>
      <c r="J176" s="498"/>
      <c r="K176" s="498"/>
      <c r="L176" s="498"/>
      <c r="M176" s="498"/>
    </row>
    <row r="177" ht="12.75" customHeight="1">
      <c r="A177" s="492"/>
      <c r="B177" s="498"/>
      <c r="C177" s="498"/>
      <c r="D177" s="498"/>
      <c r="E177" s="498"/>
      <c r="F177" s="498"/>
      <c r="G177" s="498"/>
      <c r="H177" s="498"/>
      <c r="I177" s="498"/>
      <c r="J177" s="498"/>
      <c r="K177" s="498"/>
      <c r="L177" s="498"/>
      <c r="M177" s="498"/>
    </row>
    <row r="178" ht="12.75" customHeight="1">
      <c r="A178" s="492"/>
      <c r="B178" s="498"/>
      <c r="C178" s="498"/>
      <c r="D178" s="498"/>
      <c r="E178" s="498"/>
      <c r="F178" s="498"/>
      <c r="G178" s="498"/>
      <c r="H178" s="498"/>
      <c r="I178" s="498"/>
      <c r="J178" s="498"/>
      <c r="K178" s="498"/>
      <c r="L178" s="498"/>
      <c r="M178" s="498"/>
    </row>
    <row r="179" ht="12.75" customHeight="1">
      <c r="A179" s="492"/>
      <c r="B179" s="498"/>
      <c r="C179" s="498"/>
      <c r="D179" s="498"/>
      <c r="E179" s="498"/>
      <c r="F179" s="498"/>
      <c r="G179" s="498"/>
      <c r="H179" s="498"/>
      <c r="I179" s="498"/>
      <c r="J179" s="498"/>
      <c r="K179" s="498"/>
      <c r="L179" s="498"/>
      <c r="M179" s="498"/>
    </row>
    <row r="180" ht="12.75" customHeight="1">
      <c r="A180" s="492"/>
      <c r="B180" s="498"/>
      <c r="C180" s="498"/>
      <c r="D180" s="498"/>
      <c r="E180" s="498"/>
      <c r="F180" s="498"/>
      <c r="G180" s="498"/>
      <c r="H180" s="498"/>
      <c r="I180" s="498"/>
      <c r="J180" s="498"/>
      <c r="K180" s="498"/>
      <c r="L180" s="498"/>
      <c r="M180" s="498"/>
    </row>
    <row r="181" ht="12.75" customHeight="1">
      <c r="A181" s="492"/>
      <c r="B181" s="498"/>
      <c r="C181" s="498"/>
      <c r="D181" s="498"/>
      <c r="E181" s="498"/>
      <c r="F181" s="498"/>
      <c r="G181" s="498"/>
      <c r="H181" s="498"/>
      <c r="I181" s="498"/>
      <c r="J181" s="498"/>
      <c r="K181" s="498"/>
      <c r="L181" s="498"/>
      <c r="M181" s="498"/>
    </row>
    <row r="182" ht="12.75" customHeight="1">
      <c r="A182" s="492"/>
      <c r="B182" s="498"/>
      <c r="C182" s="498"/>
      <c r="D182" s="498"/>
      <c r="E182" s="498"/>
      <c r="F182" s="498"/>
      <c r="G182" s="498"/>
      <c r="H182" s="498"/>
      <c r="I182" s="498"/>
      <c r="J182" s="498"/>
      <c r="K182" s="498"/>
      <c r="L182" s="498"/>
      <c r="M182" s="498"/>
    </row>
    <row r="183" ht="12.75" customHeight="1">
      <c r="A183" s="492"/>
      <c r="B183" s="498"/>
      <c r="C183" s="498"/>
      <c r="D183" s="498"/>
      <c r="E183" s="498"/>
      <c r="F183" s="498"/>
      <c r="G183" s="498"/>
      <c r="H183" s="498"/>
      <c r="I183" s="498"/>
      <c r="J183" s="498"/>
      <c r="K183" s="498"/>
      <c r="L183" s="498"/>
      <c r="M183" s="498"/>
    </row>
    <row r="184" ht="12.75" customHeight="1">
      <c r="A184" s="492"/>
      <c r="B184" s="498"/>
      <c r="C184" s="498"/>
      <c r="D184" s="498"/>
      <c r="E184" s="498"/>
      <c r="F184" s="498"/>
      <c r="G184" s="498"/>
      <c r="H184" s="498"/>
      <c r="I184" s="498"/>
      <c r="J184" s="498"/>
      <c r="K184" s="498"/>
      <c r="L184" s="498"/>
      <c r="M184" s="498"/>
    </row>
    <row r="185" ht="12.75" customHeight="1">
      <c r="A185" s="492"/>
      <c r="B185" s="498"/>
      <c r="C185" s="498"/>
      <c r="D185" s="498"/>
      <c r="E185" s="498"/>
      <c r="F185" s="498"/>
      <c r="G185" s="498"/>
      <c r="H185" s="498"/>
      <c r="I185" s="498"/>
      <c r="J185" s="498"/>
      <c r="K185" s="498"/>
      <c r="L185" s="498"/>
      <c r="M185" s="498"/>
    </row>
    <row r="186" ht="12.75" customHeight="1">
      <c r="A186" s="492"/>
      <c r="B186" s="498"/>
      <c r="C186" s="498"/>
      <c r="D186" s="498"/>
      <c r="E186" s="498"/>
      <c r="F186" s="498"/>
      <c r="G186" s="498"/>
      <c r="H186" s="498"/>
      <c r="I186" s="498"/>
      <c r="J186" s="498"/>
      <c r="K186" s="498"/>
      <c r="L186" s="498"/>
      <c r="M186" s="498"/>
    </row>
    <row r="187" ht="12.75" customHeight="1">
      <c r="A187" s="492"/>
      <c r="B187" s="498"/>
      <c r="C187" s="498"/>
      <c r="D187" s="498"/>
      <c r="E187" s="498"/>
      <c r="F187" s="498"/>
      <c r="G187" s="498"/>
      <c r="H187" s="498"/>
      <c r="I187" s="498"/>
      <c r="J187" s="498"/>
      <c r="K187" s="498"/>
      <c r="L187" s="498"/>
      <c r="M187" s="498"/>
    </row>
    <row r="188" ht="12.75" customHeight="1">
      <c r="A188" s="492"/>
      <c r="B188" s="498"/>
      <c r="C188" s="498"/>
      <c r="D188" s="498"/>
      <c r="E188" s="498"/>
      <c r="F188" s="498"/>
      <c r="G188" s="498"/>
      <c r="H188" s="498"/>
      <c r="I188" s="498"/>
      <c r="J188" s="498"/>
      <c r="K188" s="498"/>
      <c r="L188" s="498"/>
      <c r="M188" s="498"/>
    </row>
    <row r="189" ht="12.75" customHeight="1">
      <c r="A189" s="492"/>
      <c r="B189" s="498"/>
      <c r="C189" s="498"/>
      <c r="D189" s="498"/>
      <c r="E189" s="498"/>
      <c r="F189" s="498"/>
      <c r="G189" s="498"/>
      <c r="H189" s="498"/>
      <c r="I189" s="498"/>
      <c r="J189" s="498"/>
      <c r="K189" s="498"/>
      <c r="L189" s="498"/>
      <c r="M189" s="498"/>
    </row>
    <row r="190" ht="12.75" customHeight="1">
      <c r="A190" s="492"/>
      <c r="B190" s="498"/>
      <c r="C190" s="498"/>
      <c r="D190" s="498"/>
      <c r="E190" s="498"/>
      <c r="F190" s="498"/>
      <c r="G190" s="498"/>
      <c r="H190" s="498"/>
      <c r="I190" s="498"/>
      <c r="J190" s="498"/>
      <c r="K190" s="498"/>
      <c r="L190" s="498"/>
      <c r="M190" s="498"/>
    </row>
    <row r="191" ht="12.75" customHeight="1">
      <c r="A191" s="492"/>
      <c r="B191" s="498"/>
      <c r="C191" s="498"/>
      <c r="D191" s="498"/>
      <c r="E191" s="498"/>
      <c r="F191" s="498"/>
      <c r="G191" s="498"/>
      <c r="H191" s="498"/>
      <c r="I191" s="498"/>
      <c r="J191" s="498"/>
      <c r="K191" s="498"/>
      <c r="L191" s="498"/>
      <c r="M191" s="498"/>
    </row>
    <row r="192" ht="12.75" customHeight="1">
      <c r="A192" s="492"/>
      <c r="B192" s="498"/>
      <c r="C192" s="498"/>
      <c r="D192" s="498"/>
      <c r="E192" s="498"/>
      <c r="F192" s="498"/>
      <c r="G192" s="498"/>
      <c r="H192" s="498"/>
      <c r="I192" s="498"/>
      <c r="J192" s="498"/>
      <c r="K192" s="498"/>
      <c r="L192" s="498"/>
      <c r="M192" s="498"/>
    </row>
    <row r="193" ht="12.75" customHeight="1">
      <c r="A193" s="492"/>
      <c r="B193" s="498"/>
      <c r="C193" s="498"/>
      <c r="D193" s="498"/>
      <c r="E193" s="498"/>
      <c r="F193" s="498"/>
      <c r="G193" s="498"/>
      <c r="H193" s="498"/>
      <c r="I193" s="498"/>
      <c r="J193" s="498"/>
      <c r="K193" s="498"/>
      <c r="L193" s="498"/>
      <c r="M193" s="498"/>
    </row>
    <row r="194" ht="12.75" customHeight="1">
      <c r="A194" s="492"/>
      <c r="B194" s="498"/>
      <c r="C194" s="498"/>
      <c r="D194" s="498"/>
      <c r="E194" s="498"/>
      <c r="F194" s="498"/>
      <c r="G194" s="498"/>
      <c r="H194" s="498"/>
      <c r="I194" s="498"/>
      <c r="J194" s="498"/>
      <c r="K194" s="498"/>
      <c r="L194" s="498"/>
      <c r="M194" s="498"/>
    </row>
    <row r="195" ht="12.75" customHeight="1">
      <c r="A195" s="492"/>
      <c r="B195" s="498"/>
      <c r="C195" s="498"/>
      <c r="D195" s="498"/>
      <c r="E195" s="498"/>
      <c r="F195" s="498"/>
      <c r="G195" s="498"/>
      <c r="H195" s="498"/>
      <c r="I195" s="498"/>
      <c r="J195" s="498"/>
      <c r="K195" s="498"/>
      <c r="L195" s="498"/>
      <c r="M195" s="498"/>
    </row>
    <row r="196" ht="12.75" customHeight="1">
      <c r="A196" s="492"/>
      <c r="B196" s="498"/>
      <c r="C196" s="498"/>
      <c r="D196" s="498"/>
      <c r="E196" s="498"/>
      <c r="F196" s="498"/>
      <c r="G196" s="498"/>
      <c r="H196" s="498"/>
      <c r="I196" s="498"/>
      <c r="J196" s="498"/>
      <c r="K196" s="498"/>
      <c r="L196" s="498"/>
      <c r="M196" s="498"/>
    </row>
    <row r="197" ht="12.75" customHeight="1">
      <c r="A197" s="492"/>
      <c r="B197" s="498"/>
      <c r="C197" s="498"/>
      <c r="D197" s="498"/>
      <c r="E197" s="498"/>
      <c r="F197" s="498"/>
      <c r="G197" s="498"/>
      <c r="H197" s="498"/>
      <c r="I197" s="498"/>
      <c r="J197" s="498"/>
      <c r="K197" s="498"/>
      <c r="L197" s="498"/>
      <c r="M197" s="498"/>
    </row>
    <row r="198" ht="12.75" customHeight="1">
      <c r="A198" s="492"/>
      <c r="B198" s="498"/>
      <c r="C198" s="498"/>
      <c r="D198" s="498"/>
      <c r="E198" s="498"/>
      <c r="F198" s="498"/>
      <c r="G198" s="498"/>
      <c r="H198" s="498"/>
      <c r="I198" s="498"/>
      <c r="J198" s="498"/>
      <c r="K198" s="498"/>
      <c r="L198" s="498"/>
      <c r="M198" s="498"/>
    </row>
    <row r="199" ht="12.75" customHeight="1">
      <c r="A199" s="492"/>
      <c r="B199" s="498"/>
      <c r="C199" s="498"/>
      <c r="D199" s="498"/>
      <c r="E199" s="498"/>
      <c r="F199" s="498"/>
      <c r="G199" s="498"/>
      <c r="H199" s="498"/>
      <c r="I199" s="498"/>
      <c r="J199" s="498"/>
      <c r="K199" s="498"/>
      <c r="L199" s="498"/>
      <c r="M199" s="498"/>
    </row>
    <row r="200" ht="12.75" customHeight="1">
      <c r="A200" s="492"/>
      <c r="B200" s="498"/>
      <c r="C200" s="498"/>
      <c r="D200" s="498"/>
      <c r="E200" s="498"/>
      <c r="F200" s="498"/>
      <c r="G200" s="498"/>
      <c r="H200" s="498"/>
      <c r="I200" s="498"/>
      <c r="J200" s="498"/>
      <c r="K200" s="498"/>
      <c r="L200" s="498"/>
      <c r="M200" s="498"/>
    </row>
    <row r="201" ht="12.75" customHeight="1">
      <c r="A201" s="492"/>
      <c r="B201" s="498"/>
      <c r="C201" s="498"/>
      <c r="D201" s="498"/>
      <c r="E201" s="498"/>
      <c r="F201" s="498"/>
      <c r="G201" s="498"/>
      <c r="H201" s="498"/>
      <c r="I201" s="498"/>
      <c r="J201" s="498"/>
      <c r="K201" s="498"/>
      <c r="L201" s="498"/>
      <c r="M201" s="498"/>
    </row>
    <row r="202" ht="12.75" customHeight="1">
      <c r="A202" s="492"/>
      <c r="B202" s="498"/>
      <c r="C202" s="498"/>
      <c r="D202" s="498"/>
      <c r="E202" s="498"/>
      <c r="F202" s="498"/>
      <c r="G202" s="498"/>
      <c r="H202" s="498"/>
      <c r="I202" s="498"/>
      <c r="J202" s="498"/>
      <c r="K202" s="498"/>
      <c r="L202" s="498"/>
      <c r="M202" s="498"/>
    </row>
    <row r="203" ht="12.75" customHeight="1">
      <c r="A203" s="492"/>
      <c r="B203" s="498"/>
      <c r="C203" s="498"/>
      <c r="D203" s="498"/>
      <c r="E203" s="498"/>
      <c r="F203" s="498"/>
      <c r="G203" s="498"/>
      <c r="H203" s="498"/>
      <c r="I203" s="498"/>
      <c r="J203" s="498"/>
      <c r="K203" s="498"/>
      <c r="L203" s="498"/>
      <c r="M203" s="498"/>
    </row>
    <row r="204" ht="12.75" customHeight="1">
      <c r="A204" s="492"/>
      <c r="B204" s="498"/>
      <c r="C204" s="498"/>
      <c r="D204" s="498"/>
      <c r="E204" s="498"/>
      <c r="F204" s="498"/>
      <c r="G204" s="498"/>
      <c r="H204" s="498"/>
      <c r="I204" s="498"/>
      <c r="J204" s="498"/>
      <c r="K204" s="498"/>
      <c r="L204" s="498"/>
      <c r="M204" s="498"/>
    </row>
    <row r="205" ht="12.75" customHeight="1">
      <c r="A205" s="492"/>
      <c r="B205" s="498"/>
      <c r="C205" s="498"/>
      <c r="D205" s="498"/>
      <c r="E205" s="498"/>
      <c r="F205" s="498"/>
      <c r="G205" s="498"/>
      <c r="H205" s="498"/>
      <c r="I205" s="498"/>
      <c r="J205" s="498"/>
      <c r="K205" s="498"/>
      <c r="L205" s="498"/>
      <c r="M205" s="498"/>
    </row>
    <row r="206" ht="12.75" customHeight="1">
      <c r="A206" s="492"/>
      <c r="B206" s="498"/>
      <c r="C206" s="498"/>
      <c r="D206" s="498"/>
      <c r="E206" s="498"/>
      <c r="F206" s="498"/>
      <c r="G206" s="498"/>
      <c r="H206" s="498"/>
      <c r="I206" s="498"/>
      <c r="J206" s="498"/>
      <c r="K206" s="498"/>
      <c r="L206" s="498"/>
      <c r="M206" s="498"/>
    </row>
    <row r="207" ht="12.75" customHeight="1">
      <c r="A207" s="492"/>
      <c r="B207" s="498"/>
      <c r="C207" s="498"/>
      <c r="D207" s="498"/>
      <c r="E207" s="498"/>
      <c r="F207" s="498"/>
      <c r="G207" s="498"/>
      <c r="H207" s="498"/>
      <c r="I207" s="498"/>
      <c r="J207" s="498"/>
      <c r="K207" s="498"/>
      <c r="L207" s="498"/>
      <c r="M207" s="498"/>
    </row>
    <row r="208" ht="12.75" customHeight="1">
      <c r="A208" s="492"/>
      <c r="B208" s="498"/>
      <c r="C208" s="498"/>
      <c r="D208" s="498"/>
      <c r="E208" s="498"/>
      <c r="F208" s="498"/>
      <c r="G208" s="498"/>
      <c r="H208" s="498"/>
      <c r="I208" s="498"/>
      <c r="J208" s="498"/>
      <c r="K208" s="498"/>
      <c r="L208" s="498"/>
      <c r="M208" s="498"/>
    </row>
    <row r="209" ht="12.75" customHeight="1">
      <c r="A209" s="492"/>
      <c r="B209" s="498"/>
      <c r="C209" s="498"/>
      <c r="D209" s="498"/>
      <c r="E209" s="498"/>
      <c r="F209" s="498"/>
      <c r="G209" s="498"/>
      <c r="H209" s="498"/>
      <c r="I209" s="498"/>
      <c r="J209" s="498"/>
      <c r="K209" s="498"/>
      <c r="L209" s="498"/>
      <c r="M209" s="498"/>
    </row>
    <row r="210" ht="12.75" customHeight="1">
      <c r="A210" s="492"/>
      <c r="B210" s="498"/>
      <c r="C210" s="498"/>
      <c r="D210" s="498"/>
      <c r="E210" s="498"/>
      <c r="F210" s="498"/>
      <c r="G210" s="498"/>
      <c r="H210" s="498"/>
      <c r="I210" s="498"/>
      <c r="J210" s="498"/>
      <c r="K210" s="498"/>
      <c r="L210" s="498"/>
      <c r="M210" s="498"/>
    </row>
    <row r="211" ht="12.75" customHeight="1">
      <c r="A211" s="492"/>
      <c r="B211" s="498"/>
      <c r="C211" s="498"/>
      <c r="D211" s="498"/>
      <c r="E211" s="498"/>
      <c r="F211" s="498"/>
      <c r="G211" s="498"/>
      <c r="H211" s="498"/>
      <c r="I211" s="498"/>
      <c r="J211" s="498"/>
      <c r="K211" s="498"/>
      <c r="L211" s="498"/>
      <c r="M211" s="498"/>
    </row>
    <row r="212" ht="12.75" customHeight="1">
      <c r="A212" s="492"/>
      <c r="B212" s="498"/>
      <c r="C212" s="498"/>
      <c r="D212" s="498"/>
      <c r="E212" s="498"/>
      <c r="F212" s="498"/>
      <c r="G212" s="498"/>
      <c r="H212" s="498"/>
      <c r="I212" s="498"/>
      <c r="J212" s="498"/>
      <c r="K212" s="498"/>
      <c r="L212" s="498"/>
      <c r="M212" s="498"/>
    </row>
    <row r="213" ht="12.75" customHeight="1">
      <c r="A213" s="492"/>
      <c r="B213" s="498"/>
      <c r="C213" s="498"/>
      <c r="D213" s="498"/>
      <c r="E213" s="498"/>
      <c r="F213" s="498"/>
      <c r="G213" s="498"/>
      <c r="H213" s="498"/>
      <c r="I213" s="498"/>
      <c r="J213" s="498"/>
      <c r="K213" s="498"/>
      <c r="L213" s="498"/>
      <c r="M213" s="498"/>
    </row>
    <row r="214" ht="12.75" customHeight="1">
      <c r="A214" s="492"/>
      <c r="B214" s="498"/>
      <c r="C214" s="498"/>
      <c r="D214" s="498"/>
      <c r="E214" s="498"/>
      <c r="F214" s="498"/>
      <c r="G214" s="498"/>
      <c r="H214" s="498"/>
      <c r="I214" s="498"/>
      <c r="J214" s="498"/>
      <c r="K214" s="498"/>
      <c r="L214" s="498"/>
      <c r="M214" s="498"/>
    </row>
    <row r="215" ht="12.75" customHeight="1">
      <c r="A215" s="492"/>
      <c r="B215" s="498"/>
      <c r="C215" s="498"/>
      <c r="D215" s="498"/>
      <c r="E215" s="498"/>
      <c r="F215" s="498"/>
      <c r="G215" s="498"/>
      <c r="H215" s="498"/>
      <c r="I215" s="498"/>
      <c r="J215" s="498"/>
      <c r="K215" s="498"/>
      <c r="L215" s="498"/>
      <c r="M215" s="498"/>
    </row>
    <row r="216" ht="12.75" customHeight="1">
      <c r="A216" s="492"/>
      <c r="B216" s="498"/>
      <c r="C216" s="498"/>
      <c r="D216" s="498"/>
      <c r="E216" s="498"/>
      <c r="F216" s="498"/>
      <c r="G216" s="498"/>
      <c r="H216" s="498"/>
      <c r="I216" s="498"/>
      <c r="J216" s="498"/>
      <c r="K216" s="498"/>
      <c r="L216" s="498"/>
      <c r="M216" s="498"/>
    </row>
    <row r="217" ht="12.75" customHeight="1">
      <c r="A217" s="492"/>
      <c r="B217" s="498"/>
      <c r="C217" s="498"/>
      <c r="D217" s="498"/>
      <c r="E217" s="498"/>
      <c r="F217" s="498"/>
      <c r="G217" s="498"/>
      <c r="H217" s="498"/>
      <c r="I217" s="498"/>
      <c r="J217" s="498"/>
      <c r="K217" s="498"/>
      <c r="L217" s="498"/>
      <c r="M217" s="498"/>
    </row>
    <row r="218" ht="12.75" customHeight="1">
      <c r="A218" s="492"/>
      <c r="B218" s="498"/>
      <c r="C218" s="498"/>
      <c r="D218" s="498"/>
      <c r="E218" s="498"/>
      <c r="F218" s="498"/>
      <c r="G218" s="498"/>
      <c r="H218" s="498"/>
      <c r="I218" s="498"/>
      <c r="J218" s="498"/>
      <c r="K218" s="498"/>
      <c r="L218" s="498"/>
      <c r="M218" s="498"/>
    </row>
    <row r="219" ht="12.75" customHeight="1">
      <c r="A219" s="492"/>
      <c r="B219" s="498"/>
      <c r="C219" s="498"/>
      <c r="D219" s="498"/>
      <c r="E219" s="498"/>
      <c r="F219" s="498"/>
      <c r="G219" s="498"/>
      <c r="H219" s="498"/>
      <c r="I219" s="498"/>
      <c r="J219" s="498"/>
      <c r="K219" s="498"/>
      <c r="L219" s="498"/>
      <c r="M219" s="498"/>
    </row>
    <row r="220" ht="12.75" customHeight="1">
      <c r="A220" s="492"/>
      <c r="B220" s="498"/>
      <c r="C220" s="498"/>
      <c r="D220" s="498"/>
      <c r="E220" s="498"/>
      <c r="F220" s="498"/>
      <c r="G220" s="498"/>
      <c r="H220" s="498"/>
      <c r="I220" s="498"/>
      <c r="J220" s="498"/>
      <c r="K220" s="498"/>
      <c r="L220" s="498"/>
      <c r="M220" s="498"/>
    </row>
    <row r="221" ht="12.75" customHeight="1">
      <c r="A221" s="492"/>
      <c r="B221" s="498"/>
      <c r="C221" s="498"/>
      <c r="D221" s="498"/>
      <c r="E221" s="498"/>
      <c r="F221" s="498"/>
      <c r="G221" s="498"/>
      <c r="H221" s="498"/>
      <c r="I221" s="498"/>
      <c r="J221" s="498"/>
      <c r="K221" s="498"/>
      <c r="L221" s="498"/>
      <c r="M221" s="498"/>
    </row>
    <row r="222" ht="12.75" customHeight="1">
      <c r="A222" s="492"/>
      <c r="B222" s="498"/>
      <c r="C222" s="498"/>
      <c r="D222" s="498"/>
      <c r="E222" s="498"/>
      <c r="F222" s="498"/>
      <c r="G222" s="498"/>
      <c r="H222" s="498"/>
      <c r="I222" s="498"/>
      <c r="J222" s="498"/>
      <c r="K222" s="498"/>
      <c r="L222" s="498"/>
      <c r="M222" s="498"/>
    </row>
    <row r="223" ht="12.75" customHeight="1">
      <c r="A223" s="492"/>
      <c r="B223" s="498"/>
      <c r="C223" s="498"/>
      <c r="D223" s="498"/>
      <c r="E223" s="498"/>
      <c r="F223" s="498"/>
      <c r="G223" s="498"/>
      <c r="H223" s="498"/>
      <c r="I223" s="498"/>
      <c r="J223" s="498"/>
      <c r="K223" s="498"/>
      <c r="L223" s="498"/>
      <c r="M223" s="498"/>
    </row>
    <row r="224" ht="12.75" customHeight="1">
      <c r="A224" s="492"/>
      <c r="B224" s="498"/>
      <c r="C224" s="498"/>
      <c r="D224" s="498"/>
      <c r="E224" s="498"/>
      <c r="F224" s="498"/>
      <c r="G224" s="498"/>
      <c r="H224" s="498"/>
      <c r="I224" s="498"/>
      <c r="J224" s="498"/>
      <c r="K224" s="498"/>
      <c r="L224" s="498"/>
      <c r="M224" s="498"/>
    </row>
    <row r="225" ht="12.75" customHeight="1">
      <c r="A225" s="492"/>
      <c r="B225" s="498"/>
      <c r="C225" s="498"/>
      <c r="D225" s="498"/>
      <c r="E225" s="498"/>
      <c r="F225" s="498"/>
      <c r="G225" s="498"/>
      <c r="H225" s="498"/>
      <c r="I225" s="498"/>
      <c r="J225" s="498"/>
      <c r="K225" s="498"/>
      <c r="L225" s="498"/>
      <c r="M225" s="498"/>
    </row>
    <row r="226" ht="12.75" customHeight="1">
      <c r="A226" s="492"/>
      <c r="B226" s="498"/>
      <c r="C226" s="498"/>
      <c r="D226" s="498"/>
      <c r="E226" s="498"/>
      <c r="F226" s="498"/>
      <c r="G226" s="498"/>
      <c r="H226" s="498"/>
      <c r="I226" s="498"/>
      <c r="J226" s="498"/>
      <c r="K226" s="498"/>
      <c r="L226" s="498"/>
      <c r="M226" s="498"/>
    </row>
    <row r="227" ht="12.75" customHeight="1">
      <c r="A227" s="492"/>
      <c r="B227" s="498"/>
      <c r="C227" s="498"/>
      <c r="D227" s="498"/>
      <c r="E227" s="498"/>
      <c r="F227" s="498"/>
      <c r="G227" s="498"/>
      <c r="H227" s="498"/>
      <c r="I227" s="498"/>
      <c r="J227" s="498"/>
      <c r="K227" s="498"/>
      <c r="L227" s="498"/>
      <c r="M227" s="498"/>
    </row>
    <row r="228" ht="12.75" customHeight="1">
      <c r="A228" s="492"/>
      <c r="B228" s="498"/>
      <c r="C228" s="498"/>
      <c r="D228" s="498"/>
      <c r="E228" s="498"/>
      <c r="F228" s="498"/>
      <c r="G228" s="498"/>
      <c r="H228" s="498"/>
      <c r="I228" s="498"/>
      <c r="J228" s="498"/>
      <c r="K228" s="498"/>
      <c r="L228" s="498"/>
      <c r="M228" s="498"/>
    </row>
    <row r="229" ht="12.75" customHeight="1">
      <c r="A229" s="492"/>
      <c r="B229" s="498"/>
      <c r="C229" s="498"/>
      <c r="D229" s="498"/>
      <c r="E229" s="498"/>
      <c r="F229" s="498"/>
      <c r="G229" s="498"/>
      <c r="H229" s="498"/>
      <c r="I229" s="498"/>
      <c r="J229" s="498"/>
      <c r="K229" s="498"/>
      <c r="L229" s="498"/>
      <c r="M229" s="498"/>
    </row>
    <row r="230" ht="12.75" customHeight="1">
      <c r="A230" s="492"/>
      <c r="B230" s="498"/>
      <c r="C230" s="498"/>
      <c r="D230" s="498"/>
      <c r="E230" s="498"/>
      <c r="F230" s="498"/>
      <c r="G230" s="498"/>
      <c r="H230" s="498"/>
      <c r="I230" s="498"/>
      <c r="J230" s="498"/>
      <c r="K230" s="498"/>
      <c r="L230" s="498"/>
      <c r="M230" s="498"/>
    </row>
    <row r="231" ht="12.75" customHeight="1">
      <c r="A231" s="492"/>
      <c r="B231" s="498"/>
      <c r="C231" s="498"/>
      <c r="D231" s="498"/>
      <c r="E231" s="498"/>
      <c r="F231" s="498"/>
      <c r="G231" s="498"/>
      <c r="H231" s="498"/>
      <c r="I231" s="498"/>
      <c r="J231" s="498"/>
      <c r="K231" s="498"/>
      <c r="L231" s="498"/>
      <c r="M231" s="498"/>
    </row>
    <row r="232" ht="12.75" customHeight="1">
      <c r="A232" s="492"/>
      <c r="B232" s="498"/>
      <c r="C232" s="498"/>
      <c r="D232" s="498"/>
      <c r="E232" s="498"/>
      <c r="F232" s="498"/>
      <c r="G232" s="498"/>
      <c r="H232" s="498"/>
      <c r="I232" s="498"/>
      <c r="J232" s="498"/>
      <c r="K232" s="498"/>
      <c r="L232" s="498"/>
      <c r="M232" s="498"/>
    </row>
    <row r="233" ht="12.75" customHeight="1">
      <c r="A233" s="492"/>
      <c r="B233" s="498"/>
      <c r="C233" s="498"/>
      <c r="D233" s="498"/>
      <c r="E233" s="498"/>
      <c r="F233" s="498"/>
      <c r="G233" s="498"/>
      <c r="H233" s="498"/>
      <c r="I233" s="498"/>
      <c r="J233" s="498"/>
      <c r="K233" s="498"/>
      <c r="L233" s="498"/>
      <c r="M233" s="498"/>
    </row>
    <row r="234" ht="12.75" customHeight="1">
      <c r="A234" s="492"/>
      <c r="B234" s="498"/>
      <c r="C234" s="498"/>
      <c r="D234" s="498"/>
      <c r="E234" s="498"/>
      <c r="F234" s="498"/>
      <c r="G234" s="498"/>
      <c r="H234" s="498"/>
      <c r="I234" s="498"/>
      <c r="J234" s="498"/>
      <c r="K234" s="498"/>
      <c r="L234" s="498"/>
      <c r="M234" s="498"/>
    </row>
    <row r="235" ht="12.75" customHeight="1">
      <c r="A235" s="492"/>
      <c r="B235" s="498"/>
      <c r="C235" s="498"/>
      <c r="D235" s="498"/>
      <c r="E235" s="498"/>
      <c r="F235" s="498"/>
      <c r="G235" s="498"/>
      <c r="H235" s="498"/>
      <c r="I235" s="498"/>
      <c r="J235" s="498"/>
      <c r="K235" s="498"/>
      <c r="L235" s="498"/>
      <c r="M235" s="498"/>
    </row>
    <row r="236" ht="12.75" customHeight="1">
      <c r="A236" s="492"/>
      <c r="B236" s="498"/>
      <c r="C236" s="498"/>
      <c r="D236" s="498"/>
      <c r="E236" s="498"/>
      <c r="F236" s="498"/>
      <c r="G236" s="498"/>
      <c r="H236" s="498"/>
      <c r="I236" s="498"/>
      <c r="J236" s="498"/>
      <c r="K236" s="498"/>
      <c r="L236" s="498"/>
      <c r="M236" s="498"/>
    </row>
    <row r="237" ht="12.75" customHeight="1">
      <c r="A237" s="492"/>
      <c r="B237" s="498"/>
      <c r="C237" s="498"/>
      <c r="D237" s="498"/>
      <c r="E237" s="498"/>
      <c r="F237" s="498"/>
      <c r="G237" s="498"/>
      <c r="H237" s="498"/>
      <c r="I237" s="498"/>
      <c r="J237" s="498"/>
      <c r="K237" s="498"/>
      <c r="L237" s="498"/>
      <c r="M237" s="498"/>
    </row>
    <row r="238" ht="12.75" customHeight="1">
      <c r="A238" s="492"/>
      <c r="B238" s="498"/>
      <c r="C238" s="498"/>
      <c r="D238" s="498"/>
      <c r="E238" s="498"/>
      <c r="F238" s="498"/>
      <c r="G238" s="498"/>
      <c r="H238" s="498"/>
      <c r="I238" s="498"/>
      <c r="J238" s="498"/>
      <c r="K238" s="498"/>
      <c r="L238" s="498"/>
      <c r="M238" s="498"/>
    </row>
    <row r="239" ht="12.75" customHeight="1">
      <c r="A239" s="492"/>
      <c r="B239" s="498"/>
      <c r="C239" s="498"/>
      <c r="D239" s="498"/>
      <c r="E239" s="498"/>
      <c r="F239" s="498"/>
      <c r="G239" s="498"/>
      <c r="H239" s="498"/>
      <c r="I239" s="498"/>
      <c r="J239" s="498"/>
      <c r="K239" s="498"/>
      <c r="L239" s="498"/>
      <c r="M239" s="498"/>
    </row>
    <row r="240" ht="12.75" customHeight="1">
      <c r="A240" s="492"/>
      <c r="B240" s="498"/>
      <c r="C240" s="498"/>
      <c r="D240" s="498"/>
      <c r="E240" s="498"/>
      <c r="F240" s="498"/>
      <c r="G240" s="498"/>
      <c r="H240" s="498"/>
      <c r="I240" s="498"/>
      <c r="J240" s="498"/>
      <c r="K240" s="498"/>
      <c r="L240" s="498"/>
      <c r="M240" s="498"/>
    </row>
    <row r="241" ht="12.75" customHeight="1">
      <c r="A241" s="492"/>
      <c r="B241" s="498"/>
      <c r="C241" s="498"/>
      <c r="D241" s="498"/>
      <c r="E241" s="498"/>
      <c r="F241" s="498"/>
      <c r="G241" s="498"/>
      <c r="H241" s="498"/>
      <c r="I241" s="498"/>
      <c r="J241" s="498"/>
      <c r="K241" s="498"/>
      <c r="L241" s="498"/>
      <c r="M241" s="498"/>
    </row>
    <row r="242" ht="12.75" customHeight="1">
      <c r="A242" s="492"/>
      <c r="B242" s="498"/>
      <c r="C242" s="498"/>
      <c r="D242" s="498"/>
      <c r="E242" s="498"/>
      <c r="F242" s="498"/>
      <c r="G242" s="498"/>
      <c r="H242" s="498"/>
      <c r="I242" s="498"/>
      <c r="J242" s="498"/>
      <c r="K242" s="498"/>
      <c r="L242" s="498"/>
      <c r="M242" s="498"/>
    </row>
    <row r="243" ht="12.75" customHeight="1">
      <c r="A243" s="492"/>
      <c r="B243" s="498"/>
      <c r="C243" s="498"/>
      <c r="D243" s="498"/>
      <c r="E243" s="498"/>
      <c r="F243" s="498"/>
      <c r="G243" s="498"/>
      <c r="H243" s="498"/>
      <c r="I243" s="498"/>
      <c r="J243" s="498"/>
      <c r="K243" s="498"/>
      <c r="L243" s="498"/>
      <c r="M243" s="498"/>
    </row>
    <row r="244" ht="12.75" customHeight="1">
      <c r="A244" s="492"/>
      <c r="B244" s="498"/>
      <c r="C244" s="498"/>
      <c r="D244" s="498"/>
      <c r="E244" s="498"/>
      <c r="F244" s="498"/>
      <c r="G244" s="498"/>
      <c r="H244" s="498"/>
      <c r="I244" s="498"/>
      <c r="J244" s="498"/>
      <c r="K244" s="498"/>
      <c r="L244" s="498"/>
      <c r="M244" s="498"/>
    </row>
    <row r="245" ht="12.75" customHeight="1">
      <c r="A245" s="492"/>
      <c r="B245" s="498"/>
      <c r="C245" s="498"/>
      <c r="D245" s="498"/>
      <c r="E245" s="498"/>
      <c r="F245" s="498"/>
      <c r="G245" s="498"/>
      <c r="H245" s="498"/>
      <c r="I245" s="498"/>
      <c r="J245" s="498"/>
      <c r="K245" s="498"/>
      <c r="L245" s="498"/>
      <c r="M245" s="498"/>
    </row>
    <row r="246" ht="12.75" customHeight="1">
      <c r="A246" s="492"/>
      <c r="B246" s="498"/>
      <c r="C246" s="498"/>
      <c r="D246" s="498"/>
      <c r="E246" s="498"/>
      <c r="F246" s="498"/>
      <c r="G246" s="498"/>
      <c r="H246" s="498"/>
      <c r="I246" s="498"/>
      <c r="J246" s="498"/>
      <c r="K246" s="498"/>
      <c r="L246" s="498"/>
      <c r="M246" s="498"/>
    </row>
    <row r="247" ht="12.75" customHeight="1">
      <c r="A247" s="492"/>
      <c r="B247" s="498"/>
      <c r="C247" s="498"/>
      <c r="D247" s="498"/>
      <c r="E247" s="498"/>
      <c r="F247" s="498"/>
      <c r="G247" s="498"/>
      <c r="H247" s="498"/>
      <c r="I247" s="498"/>
      <c r="J247" s="498"/>
      <c r="K247" s="498"/>
      <c r="L247" s="498"/>
      <c r="M247" s="498"/>
    </row>
    <row r="248" ht="12.75" customHeight="1">
      <c r="A248" s="492"/>
      <c r="B248" s="498"/>
      <c r="C248" s="498"/>
      <c r="D248" s="498"/>
      <c r="E248" s="498"/>
      <c r="F248" s="498"/>
      <c r="G248" s="498"/>
      <c r="H248" s="498"/>
      <c r="I248" s="498"/>
      <c r="J248" s="498"/>
      <c r="K248" s="498"/>
      <c r="L248" s="498"/>
      <c r="M248" s="498"/>
    </row>
    <row r="249" ht="12.75" customHeight="1">
      <c r="A249" s="492"/>
      <c r="B249" s="498"/>
      <c r="C249" s="498"/>
      <c r="D249" s="498"/>
      <c r="E249" s="498"/>
      <c r="F249" s="498"/>
      <c r="G249" s="498"/>
      <c r="H249" s="498"/>
      <c r="I249" s="498"/>
      <c r="J249" s="498"/>
      <c r="K249" s="498"/>
      <c r="L249" s="498"/>
      <c r="M249" s="498"/>
    </row>
    <row r="250" ht="12.75" customHeight="1">
      <c r="A250" s="492"/>
      <c r="B250" s="498"/>
      <c r="C250" s="498"/>
      <c r="D250" s="498"/>
      <c r="E250" s="498"/>
      <c r="F250" s="498"/>
      <c r="G250" s="498"/>
      <c r="H250" s="498"/>
      <c r="I250" s="498"/>
      <c r="J250" s="498"/>
      <c r="K250" s="498"/>
      <c r="L250" s="498"/>
      <c r="M250" s="498"/>
    </row>
    <row r="251" ht="12.75" customHeight="1">
      <c r="A251" s="492"/>
      <c r="B251" s="498"/>
      <c r="C251" s="498"/>
      <c r="D251" s="498"/>
      <c r="E251" s="498"/>
      <c r="F251" s="498"/>
      <c r="G251" s="498"/>
      <c r="H251" s="498"/>
      <c r="I251" s="498"/>
      <c r="J251" s="498"/>
      <c r="K251" s="498"/>
      <c r="L251" s="498"/>
      <c r="M251" s="498"/>
    </row>
    <row r="252" ht="12.75" customHeight="1">
      <c r="A252" s="492"/>
      <c r="B252" s="498"/>
      <c r="C252" s="498"/>
      <c r="D252" s="498"/>
      <c r="E252" s="498"/>
      <c r="F252" s="498"/>
      <c r="G252" s="498"/>
      <c r="H252" s="498"/>
      <c r="I252" s="498"/>
      <c r="J252" s="498"/>
      <c r="K252" s="498"/>
      <c r="L252" s="498"/>
      <c r="M252" s="498"/>
    </row>
    <row r="253" ht="12.75" customHeight="1">
      <c r="A253" s="492"/>
      <c r="B253" s="498"/>
      <c r="C253" s="498"/>
      <c r="D253" s="498"/>
      <c r="E253" s="498"/>
      <c r="F253" s="498"/>
      <c r="G253" s="498"/>
      <c r="H253" s="498"/>
      <c r="I253" s="498"/>
      <c r="J253" s="498"/>
      <c r="K253" s="498"/>
      <c r="L253" s="498"/>
      <c r="M253" s="498"/>
    </row>
    <row r="254" ht="12.75" customHeight="1">
      <c r="A254" s="492"/>
      <c r="B254" s="498"/>
      <c r="C254" s="498"/>
      <c r="D254" s="498"/>
      <c r="E254" s="498"/>
      <c r="F254" s="498"/>
      <c r="G254" s="498"/>
      <c r="H254" s="498"/>
      <c r="I254" s="498"/>
      <c r="J254" s="498"/>
      <c r="K254" s="498"/>
      <c r="L254" s="498"/>
      <c r="M254" s="498"/>
    </row>
    <row r="255" ht="12.75" customHeight="1">
      <c r="A255" s="492"/>
      <c r="B255" s="498"/>
      <c r="C255" s="498"/>
      <c r="D255" s="498"/>
      <c r="E255" s="498"/>
      <c r="F255" s="498"/>
      <c r="G255" s="498"/>
      <c r="H255" s="498"/>
      <c r="I255" s="498"/>
      <c r="J255" s="498"/>
      <c r="K255" s="498"/>
      <c r="L255" s="498"/>
      <c r="M255" s="498"/>
    </row>
    <row r="256" ht="12.75" customHeight="1">
      <c r="A256" s="492"/>
      <c r="B256" s="498"/>
      <c r="C256" s="498"/>
      <c r="D256" s="498"/>
      <c r="E256" s="498"/>
      <c r="F256" s="498"/>
      <c r="G256" s="498"/>
      <c r="H256" s="498"/>
      <c r="I256" s="498"/>
      <c r="J256" s="498"/>
      <c r="K256" s="498"/>
      <c r="L256" s="498"/>
      <c r="M256" s="498"/>
    </row>
    <row r="257" ht="12.75" customHeight="1">
      <c r="A257" s="492"/>
      <c r="B257" s="498"/>
      <c r="C257" s="498"/>
      <c r="D257" s="498"/>
      <c r="E257" s="498"/>
      <c r="F257" s="498"/>
      <c r="G257" s="498"/>
      <c r="H257" s="498"/>
      <c r="I257" s="498"/>
      <c r="J257" s="498"/>
      <c r="K257" s="498"/>
      <c r="L257" s="498"/>
      <c r="M257" s="498"/>
    </row>
    <row r="258" ht="12.75" customHeight="1">
      <c r="A258" s="492"/>
      <c r="B258" s="498"/>
      <c r="C258" s="498"/>
      <c r="D258" s="498"/>
      <c r="E258" s="498"/>
      <c r="F258" s="498"/>
      <c r="G258" s="498"/>
      <c r="H258" s="498"/>
      <c r="I258" s="498"/>
      <c r="J258" s="498"/>
      <c r="K258" s="498"/>
      <c r="L258" s="498"/>
      <c r="M258" s="498"/>
    </row>
    <row r="259" ht="12.75" customHeight="1">
      <c r="A259" s="492"/>
      <c r="B259" s="498"/>
      <c r="C259" s="498"/>
      <c r="D259" s="498"/>
      <c r="E259" s="498"/>
      <c r="F259" s="498"/>
      <c r="G259" s="498"/>
      <c r="H259" s="498"/>
      <c r="I259" s="498"/>
      <c r="J259" s="498"/>
      <c r="K259" s="498"/>
      <c r="L259" s="498"/>
      <c r="M259" s="498"/>
    </row>
    <row r="260" ht="12.75" customHeight="1">
      <c r="A260" s="492"/>
      <c r="B260" s="498"/>
      <c r="C260" s="498"/>
      <c r="D260" s="498"/>
      <c r="E260" s="498"/>
      <c r="F260" s="498"/>
      <c r="G260" s="498"/>
      <c r="H260" s="498"/>
      <c r="I260" s="498"/>
      <c r="J260" s="498"/>
      <c r="K260" s="498"/>
      <c r="L260" s="498"/>
      <c r="M260" s="498"/>
    </row>
    <row r="261" ht="12.75" customHeight="1">
      <c r="A261" s="492"/>
      <c r="B261" s="498"/>
      <c r="C261" s="498"/>
      <c r="D261" s="498"/>
      <c r="E261" s="498"/>
      <c r="F261" s="498"/>
      <c r="G261" s="498"/>
      <c r="H261" s="498"/>
      <c r="I261" s="498"/>
      <c r="J261" s="498"/>
      <c r="K261" s="498"/>
      <c r="L261" s="498"/>
      <c r="M261" s="498"/>
    </row>
    <row r="262" ht="12.75" customHeight="1">
      <c r="A262" s="492"/>
      <c r="B262" s="498"/>
      <c r="C262" s="498"/>
      <c r="D262" s="498"/>
      <c r="E262" s="498"/>
      <c r="F262" s="498"/>
      <c r="G262" s="498"/>
      <c r="H262" s="498"/>
      <c r="I262" s="498"/>
      <c r="J262" s="498"/>
      <c r="K262" s="498"/>
      <c r="L262" s="498"/>
      <c r="M262" s="498"/>
    </row>
    <row r="263" ht="12.75" customHeight="1">
      <c r="A263" s="492"/>
      <c r="B263" s="498"/>
      <c r="C263" s="498"/>
      <c r="D263" s="498"/>
      <c r="E263" s="498"/>
      <c r="F263" s="498"/>
      <c r="G263" s="498"/>
      <c r="H263" s="498"/>
      <c r="I263" s="498"/>
      <c r="J263" s="498"/>
      <c r="K263" s="498"/>
      <c r="L263" s="498"/>
      <c r="M263" s="498"/>
    </row>
    <row r="264" ht="12.75" customHeight="1">
      <c r="A264" s="492"/>
      <c r="B264" s="498"/>
      <c r="C264" s="498"/>
      <c r="D264" s="498"/>
      <c r="E264" s="498"/>
      <c r="F264" s="498"/>
      <c r="G264" s="498"/>
      <c r="H264" s="498"/>
      <c r="I264" s="498"/>
      <c r="J264" s="498"/>
      <c r="K264" s="498"/>
      <c r="L264" s="498"/>
      <c r="M264" s="498"/>
    </row>
    <row r="265" ht="12.75" customHeight="1">
      <c r="A265" s="492"/>
      <c r="B265" s="498"/>
      <c r="C265" s="498"/>
      <c r="D265" s="498"/>
      <c r="E265" s="498"/>
      <c r="F265" s="498"/>
      <c r="G265" s="498"/>
      <c r="H265" s="498"/>
      <c r="I265" s="498"/>
      <c r="J265" s="498"/>
      <c r="K265" s="498"/>
      <c r="L265" s="498"/>
      <c r="M265" s="498"/>
    </row>
    <row r="266" ht="12.75" customHeight="1">
      <c r="A266" s="492"/>
      <c r="B266" s="498"/>
      <c r="C266" s="498"/>
      <c r="D266" s="498"/>
      <c r="E266" s="498"/>
      <c r="F266" s="498"/>
      <c r="G266" s="498"/>
      <c r="H266" s="498"/>
      <c r="I266" s="498"/>
      <c r="J266" s="498"/>
      <c r="K266" s="498"/>
      <c r="L266" s="498"/>
      <c r="M266" s="498"/>
    </row>
    <row r="267" ht="12.75" customHeight="1">
      <c r="A267" s="492"/>
      <c r="B267" s="498"/>
      <c r="C267" s="498"/>
      <c r="D267" s="498"/>
      <c r="E267" s="498"/>
      <c r="F267" s="498"/>
      <c r="G267" s="498"/>
      <c r="H267" s="498"/>
      <c r="I267" s="498"/>
      <c r="J267" s="498"/>
      <c r="K267" s="498"/>
      <c r="L267" s="498"/>
      <c r="M267" s="498"/>
    </row>
    <row r="268" ht="12.75" customHeight="1">
      <c r="A268" s="492"/>
      <c r="B268" s="498"/>
      <c r="C268" s="498"/>
      <c r="D268" s="498"/>
      <c r="E268" s="498"/>
      <c r="F268" s="498"/>
      <c r="G268" s="498"/>
      <c r="H268" s="498"/>
      <c r="I268" s="498"/>
      <c r="J268" s="498"/>
      <c r="K268" s="498"/>
      <c r="L268" s="498"/>
      <c r="M268" s="498"/>
    </row>
    <row r="269" ht="12.75" customHeight="1">
      <c r="A269" s="492"/>
      <c r="B269" s="498"/>
      <c r="C269" s="498"/>
      <c r="D269" s="498"/>
      <c r="E269" s="498"/>
      <c r="F269" s="498"/>
      <c r="G269" s="498"/>
      <c r="H269" s="498"/>
      <c r="I269" s="498"/>
      <c r="J269" s="498"/>
      <c r="K269" s="498"/>
      <c r="L269" s="498"/>
      <c r="M269" s="498"/>
    </row>
    <row r="270" ht="12.75" customHeight="1">
      <c r="A270" s="492"/>
      <c r="B270" s="498"/>
      <c r="C270" s="498"/>
      <c r="D270" s="498"/>
      <c r="E270" s="498"/>
      <c r="F270" s="498"/>
      <c r="G270" s="498"/>
      <c r="H270" s="498"/>
      <c r="I270" s="498"/>
      <c r="J270" s="498"/>
      <c r="K270" s="498"/>
      <c r="L270" s="498"/>
      <c r="M270" s="498"/>
    </row>
    <row r="271" ht="12.75" customHeight="1">
      <c r="A271" s="492"/>
      <c r="B271" s="498"/>
      <c r="C271" s="498"/>
      <c r="D271" s="498"/>
      <c r="E271" s="498"/>
      <c r="F271" s="498"/>
      <c r="G271" s="498"/>
      <c r="H271" s="498"/>
      <c r="I271" s="498"/>
      <c r="J271" s="498"/>
      <c r="K271" s="498"/>
      <c r="L271" s="498"/>
      <c r="M271" s="498"/>
    </row>
    <row r="272" ht="12.75" customHeight="1">
      <c r="A272" s="492"/>
      <c r="B272" s="498"/>
      <c r="C272" s="498"/>
      <c r="D272" s="498"/>
      <c r="E272" s="498"/>
      <c r="F272" s="498"/>
      <c r="G272" s="498"/>
      <c r="H272" s="498"/>
      <c r="I272" s="498"/>
      <c r="J272" s="498"/>
      <c r="K272" s="498"/>
      <c r="L272" s="498"/>
      <c r="M272" s="498"/>
    </row>
    <row r="273" ht="12.75" customHeight="1">
      <c r="A273" s="492"/>
      <c r="B273" s="498"/>
      <c r="C273" s="498"/>
      <c r="D273" s="498"/>
      <c r="E273" s="498"/>
      <c r="F273" s="498"/>
      <c r="G273" s="498"/>
      <c r="H273" s="498"/>
      <c r="I273" s="498"/>
      <c r="J273" s="498"/>
      <c r="K273" s="498"/>
      <c r="L273" s="498"/>
      <c r="M273" s="498"/>
    </row>
    <row r="274" ht="12.75" customHeight="1">
      <c r="A274" s="492"/>
      <c r="B274" s="498"/>
      <c r="C274" s="498"/>
      <c r="D274" s="498"/>
      <c r="E274" s="498"/>
      <c r="F274" s="498"/>
      <c r="G274" s="498"/>
      <c r="H274" s="498"/>
      <c r="I274" s="498"/>
      <c r="J274" s="498"/>
      <c r="K274" s="498"/>
      <c r="L274" s="498"/>
      <c r="M274" s="498"/>
    </row>
    <row r="275" ht="12.75" customHeight="1">
      <c r="A275" s="492"/>
      <c r="B275" s="498"/>
      <c r="C275" s="498"/>
      <c r="D275" s="498"/>
      <c r="E275" s="498"/>
      <c r="F275" s="498"/>
      <c r="G275" s="498"/>
      <c r="H275" s="498"/>
      <c r="I275" s="498"/>
      <c r="J275" s="498"/>
      <c r="K275" s="498"/>
      <c r="L275" s="498"/>
      <c r="M275" s="498"/>
    </row>
    <row r="276" ht="12.75" customHeight="1">
      <c r="A276" s="492"/>
      <c r="B276" s="498"/>
      <c r="C276" s="498"/>
      <c r="D276" s="498"/>
      <c r="E276" s="498"/>
      <c r="F276" s="498"/>
      <c r="G276" s="498"/>
      <c r="H276" s="498"/>
      <c r="I276" s="498"/>
      <c r="J276" s="498"/>
      <c r="K276" s="498"/>
      <c r="L276" s="498"/>
      <c r="M276" s="498"/>
    </row>
    <row r="277" ht="12.75" customHeight="1">
      <c r="A277" s="492"/>
      <c r="B277" s="498"/>
      <c r="C277" s="498"/>
      <c r="D277" s="498"/>
      <c r="E277" s="498"/>
      <c r="F277" s="498"/>
      <c r="G277" s="498"/>
      <c r="H277" s="498"/>
      <c r="I277" s="498"/>
      <c r="J277" s="498"/>
      <c r="K277" s="498"/>
      <c r="L277" s="498"/>
      <c r="M277" s="498"/>
    </row>
    <row r="278" ht="12.75" customHeight="1">
      <c r="A278" s="492"/>
      <c r="B278" s="498"/>
      <c r="C278" s="498"/>
      <c r="D278" s="498"/>
      <c r="E278" s="498"/>
      <c r="F278" s="498"/>
      <c r="G278" s="498"/>
      <c r="H278" s="498"/>
      <c r="I278" s="498"/>
      <c r="J278" s="498"/>
      <c r="K278" s="498"/>
      <c r="L278" s="498"/>
      <c r="M278" s="498"/>
    </row>
    <row r="279" ht="12.75" customHeight="1">
      <c r="A279" s="492"/>
      <c r="B279" s="498"/>
      <c r="C279" s="498"/>
      <c r="D279" s="498"/>
      <c r="E279" s="498"/>
      <c r="F279" s="498"/>
      <c r="G279" s="498"/>
      <c r="H279" s="498"/>
      <c r="I279" s="498"/>
      <c r="J279" s="498"/>
      <c r="K279" s="498"/>
      <c r="L279" s="498"/>
      <c r="M279" s="498"/>
    </row>
    <row r="280" ht="12.75" customHeight="1">
      <c r="A280" s="492"/>
      <c r="B280" s="498"/>
      <c r="C280" s="498"/>
      <c r="D280" s="498"/>
      <c r="E280" s="498"/>
      <c r="F280" s="498"/>
      <c r="G280" s="498"/>
      <c r="H280" s="498"/>
      <c r="I280" s="498"/>
      <c r="J280" s="498"/>
      <c r="K280" s="498"/>
      <c r="L280" s="498"/>
      <c r="M280" s="498"/>
    </row>
    <row r="281" ht="12.75" customHeight="1">
      <c r="A281" s="492"/>
      <c r="B281" s="498"/>
      <c r="C281" s="498"/>
      <c r="D281" s="498"/>
      <c r="E281" s="498"/>
      <c r="F281" s="498"/>
      <c r="G281" s="498"/>
      <c r="H281" s="498"/>
      <c r="I281" s="498"/>
      <c r="J281" s="498"/>
      <c r="K281" s="498"/>
      <c r="L281" s="498"/>
      <c r="M281" s="498"/>
    </row>
    <row r="282" ht="12.75" customHeight="1">
      <c r="A282" s="492"/>
      <c r="B282" s="498"/>
      <c r="C282" s="498"/>
      <c r="D282" s="498"/>
      <c r="E282" s="498"/>
      <c r="F282" s="498"/>
      <c r="G282" s="498"/>
      <c r="H282" s="498"/>
      <c r="I282" s="498"/>
      <c r="J282" s="498"/>
      <c r="K282" s="498"/>
      <c r="L282" s="498"/>
      <c r="M282" s="498"/>
    </row>
    <row r="283" ht="12.75" customHeight="1">
      <c r="A283" s="492"/>
      <c r="B283" s="498"/>
      <c r="C283" s="498"/>
      <c r="D283" s="498"/>
      <c r="E283" s="498"/>
      <c r="F283" s="498"/>
      <c r="G283" s="498"/>
      <c r="H283" s="498"/>
      <c r="I283" s="498"/>
      <c r="J283" s="498"/>
      <c r="K283" s="498"/>
      <c r="L283" s="498"/>
      <c r="M283" s="498"/>
    </row>
    <row r="284" ht="12.75" customHeight="1">
      <c r="A284" s="492"/>
      <c r="B284" s="498"/>
      <c r="C284" s="498"/>
      <c r="D284" s="498"/>
      <c r="E284" s="498"/>
      <c r="F284" s="498"/>
      <c r="G284" s="498"/>
      <c r="H284" s="498"/>
      <c r="I284" s="498"/>
      <c r="J284" s="498"/>
      <c r="K284" s="498"/>
      <c r="L284" s="498"/>
      <c r="M284" s="498"/>
    </row>
    <row r="285" ht="12.75" customHeight="1">
      <c r="A285" s="492"/>
      <c r="B285" s="498"/>
      <c r="C285" s="498"/>
      <c r="D285" s="498"/>
      <c r="E285" s="498"/>
      <c r="F285" s="498"/>
      <c r="G285" s="498"/>
      <c r="H285" s="498"/>
      <c r="I285" s="498"/>
      <c r="J285" s="498"/>
      <c r="K285" s="498"/>
      <c r="L285" s="498"/>
      <c r="M285" s="498"/>
    </row>
    <row r="286" ht="12.75" customHeight="1">
      <c r="A286" s="492"/>
      <c r="B286" s="498"/>
      <c r="C286" s="498"/>
      <c r="D286" s="498"/>
      <c r="E286" s="498"/>
      <c r="F286" s="498"/>
      <c r="G286" s="498"/>
      <c r="H286" s="498"/>
      <c r="I286" s="498"/>
      <c r="J286" s="498"/>
      <c r="K286" s="498"/>
      <c r="L286" s="498"/>
      <c r="M286" s="498"/>
    </row>
    <row r="287" ht="12.75" customHeight="1">
      <c r="A287" s="492"/>
      <c r="B287" s="498"/>
      <c r="C287" s="498"/>
      <c r="D287" s="498"/>
      <c r="E287" s="498"/>
      <c r="F287" s="498"/>
      <c r="G287" s="498"/>
      <c r="H287" s="498"/>
      <c r="I287" s="498"/>
      <c r="J287" s="498"/>
      <c r="K287" s="498"/>
      <c r="L287" s="498"/>
      <c r="M287" s="498"/>
    </row>
    <row r="288" ht="12.75" customHeight="1">
      <c r="A288" s="492"/>
      <c r="B288" s="498"/>
      <c r="C288" s="498"/>
      <c r="D288" s="498"/>
      <c r="E288" s="498"/>
      <c r="F288" s="498"/>
      <c r="G288" s="498"/>
      <c r="H288" s="498"/>
      <c r="I288" s="498"/>
      <c r="J288" s="498"/>
      <c r="K288" s="498"/>
      <c r="L288" s="498"/>
      <c r="M288" s="498"/>
    </row>
    <row r="289" ht="12.75" customHeight="1">
      <c r="A289" s="492"/>
      <c r="B289" s="498"/>
      <c r="C289" s="498"/>
      <c r="D289" s="498"/>
      <c r="E289" s="498"/>
      <c r="F289" s="498"/>
      <c r="G289" s="498"/>
      <c r="H289" s="498"/>
      <c r="I289" s="498"/>
      <c r="J289" s="498"/>
      <c r="K289" s="498"/>
      <c r="L289" s="498"/>
      <c r="M289" s="498"/>
    </row>
    <row r="290" ht="12.75" customHeight="1">
      <c r="A290" s="492"/>
      <c r="B290" s="498"/>
      <c r="C290" s="498"/>
      <c r="D290" s="498"/>
      <c r="E290" s="498"/>
      <c r="F290" s="498"/>
      <c r="G290" s="498"/>
      <c r="H290" s="498"/>
      <c r="I290" s="498"/>
      <c r="J290" s="498"/>
      <c r="K290" s="498"/>
      <c r="L290" s="498"/>
      <c r="M290" s="498"/>
    </row>
    <row r="291" ht="12.75" customHeight="1">
      <c r="A291" s="492"/>
      <c r="B291" s="498"/>
      <c r="C291" s="498"/>
      <c r="D291" s="498"/>
      <c r="E291" s="498"/>
      <c r="F291" s="498"/>
      <c r="G291" s="498"/>
      <c r="H291" s="498"/>
      <c r="I291" s="498"/>
      <c r="J291" s="498"/>
      <c r="K291" s="498"/>
      <c r="L291" s="498"/>
      <c r="M291" s="498"/>
    </row>
    <row r="292" ht="12.75" customHeight="1">
      <c r="A292" s="492"/>
      <c r="B292" s="498"/>
      <c r="C292" s="498"/>
      <c r="D292" s="498"/>
      <c r="E292" s="498"/>
      <c r="F292" s="498"/>
      <c r="G292" s="498"/>
      <c r="H292" s="498"/>
      <c r="I292" s="498"/>
      <c r="J292" s="498"/>
      <c r="K292" s="498"/>
      <c r="L292" s="498"/>
      <c r="M292" s="498"/>
    </row>
    <row r="293" ht="12.75" customHeight="1">
      <c r="A293" s="492"/>
      <c r="B293" s="498"/>
      <c r="C293" s="498"/>
      <c r="D293" s="498"/>
      <c r="E293" s="498"/>
      <c r="F293" s="498"/>
      <c r="G293" s="498"/>
      <c r="H293" s="498"/>
      <c r="I293" s="498"/>
      <c r="J293" s="498"/>
      <c r="K293" s="498"/>
      <c r="L293" s="498"/>
      <c r="M293" s="498"/>
    </row>
    <row r="294" ht="12.75" customHeight="1">
      <c r="A294" s="492"/>
      <c r="B294" s="498"/>
      <c r="C294" s="498"/>
      <c r="D294" s="498"/>
      <c r="E294" s="498"/>
      <c r="F294" s="498"/>
      <c r="G294" s="498"/>
      <c r="H294" s="498"/>
      <c r="I294" s="498"/>
      <c r="J294" s="498"/>
      <c r="K294" s="498"/>
      <c r="L294" s="498"/>
      <c r="M294" s="498"/>
    </row>
    <row r="295" ht="12.75" customHeight="1">
      <c r="A295" s="492"/>
      <c r="B295" s="498"/>
      <c r="C295" s="498"/>
      <c r="D295" s="498"/>
      <c r="E295" s="498"/>
      <c r="F295" s="498"/>
      <c r="G295" s="498"/>
      <c r="H295" s="498"/>
      <c r="I295" s="498"/>
      <c r="J295" s="498"/>
      <c r="K295" s="498"/>
      <c r="L295" s="498"/>
      <c r="M295" s="498"/>
    </row>
    <row r="296" ht="12.75" customHeight="1">
      <c r="A296" s="492"/>
      <c r="B296" s="498"/>
      <c r="C296" s="498"/>
      <c r="D296" s="498"/>
      <c r="E296" s="498"/>
      <c r="F296" s="498"/>
      <c r="G296" s="498"/>
      <c r="H296" s="498"/>
      <c r="I296" s="498"/>
      <c r="J296" s="498"/>
      <c r="K296" s="498"/>
      <c r="L296" s="498"/>
      <c r="M296" s="498"/>
    </row>
    <row r="297" ht="12.75" customHeight="1">
      <c r="A297" s="492"/>
      <c r="B297" s="498"/>
      <c r="C297" s="498"/>
      <c r="D297" s="498"/>
      <c r="E297" s="498"/>
      <c r="F297" s="498"/>
      <c r="G297" s="498"/>
      <c r="H297" s="498"/>
      <c r="I297" s="498"/>
      <c r="J297" s="498"/>
      <c r="K297" s="498"/>
      <c r="L297" s="498"/>
      <c r="M297" s="498"/>
    </row>
    <row r="298" ht="12.75" customHeight="1">
      <c r="A298" s="492"/>
      <c r="B298" s="498"/>
      <c r="C298" s="498"/>
      <c r="D298" s="498"/>
      <c r="E298" s="498"/>
      <c r="F298" s="498"/>
      <c r="G298" s="498"/>
      <c r="H298" s="498"/>
      <c r="I298" s="498"/>
      <c r="J298" s="498"/>
      <c r="K298" s="498"/>
      <c r="L298" s="498"/>
      <c r="M298" s="498"/>
    </row>
    <row r="299" ht="12.75" customHeight="1">
      <c r="A299" s="492"/>
      <c r="B299" s="498"/>
      <c r="C299" s="498"/>
      <c r="D299" s="498"/>
      <c r="E299" s="498"/>
      <c r="F299" s="498"/>
      <c r="G299" s="498"/>
      <c r="H299" s="498"/>
      <c r="I299" s="498"/>
      <c r="J299" s="498"/>
      <c r="K299" s="498"/>
      <c r="L299" s="498"/>
      <c r="M299" s="498"/>
    </row>
    <row r="300" ht="12.75" customHeight="1">
      <c r="A300" s="492"/>
      <c r="B300" s="498"/>
      <c r="C300" s="498"/>
      <c r="D300" s="498"/>
      <c r="E300" s="498"/>
      <c r="F300" s="498"/>
      <c r="G300" s="498"/>
      <c r="H300" s="498"/>
      <c r="I300" s="498"/>
      <c r="J300" s="498"/>
      <c r="K300" s="498"/>
      <c r="L300" s="498"/>
      <c r="M300" s="498"/>
    </row>
    <row r="301" ht="12.75" customHeight="1">
      <c r="A301" s="492"/>
      <c r="B301" s="498"/>
      <c r="C301" s="498"/>
      <c r="D301" s="498"/>
      <c r="E301" s="498"/>
      <c r="F301" s="498"/>
      <c r="G301" s="498"/>
      <c r="H301" s="498"/>
      <c r="I301" s="498"/>
      <c r="J301" s="498"/>
      <c r="K301" s="498"/>
      <c r="L301" s="498"/>
      <c r="M301" s="498"/>
    </row>
    <row r="302" ht="12.75" customHeight="1">
      <c r="A302" s="492"/>
      <c r="B302" s="498"/>
      <c r="C302" s="498"/>
      <c r="D302" s="498"/>
      <c r="E302" s="498"/>
      <c r="F302" s="498"/>
      <c r="G302" s="498"/>
      <c r="H302" s="498"/>
      <c r="I302" s="498"/>
      <c r="J302" s="498"/>
      <c r="K302" s="498"/>
      <c r="L302" s="498"/>
      <c r="M302" s="498"/>
    </row>
    <row r="303" ht="12.75" customHeight="1">
      <c r="A303" s="492"/>
      <c r="B303" s="498"/>
      <c r="C303" s="498"/>
      <c r="D303" s="498"/>
      <c r="E303" s="498"/>
      <c r="F303" s="498"/>
      <c r="G303" s="498"/>
      <c r="H303" s="498"/>
      <c r="I303" s="498"/>
      <c r="J303" s="498"/>
      <c r="K303" s="498"/>
      <c r="L303" s="498"/>
      <c r="M303" s="498"/>
    </row>
    <row r="304" ht="12.75" customHeight="1">
      <c r="A304" s="492"/>
      <c r="B304" s="498"/>
      <c r="C304" s="498"/>
      <c r="D304" s="498"/>
      <c r="E304" s="498"/>
      <c r="F304" s="498"/>
      <c r="G304" s="498"/>
      <c r="H304" s="498"/>
      <c r="I304" s="498"/>
      <c r="J304" s="498"/>
      <c r="K304" s="498"/>
      <c r="L304" s="498"/>
      <c r="M304" s="498"/>
    </row>
    <row r="305" ht="12.75" customHeight="1">
      <c r="A305" s="492"/>
      <c r="B305" s="498"/>
      <c r="C305" s="498"/>
      <c r="D305" s="498"/>
      <c r="E305" s="498"/>
      <c r="F305" s="498"/>
      <c r="G305" s="498"/>
      <c r="H305" s="498"/>
      <c r="I305" s="498"/>
      <c r="J305" s="498"/>
      <c r="K305" s="498"/>
      <c r="L305" s="498"/>
      <c r="M305" s="498"/>
    </row>
    <row r="306" ht="12.75" customHeight="1">
      <c r="A306" s="492"/>
      <c r="B306" s="498"/>
      <c r="C306" s="498"/>
      <c r="D306" s="498"/>
      <c r="E306" s="498"/>
      <c r="F306" s="498"/>
      <c r="G306" s="498"/>
      <c r="H306" s="498"/>
      <c r="I306" s="498"/>
      <c r="J306" s="498"/>
      <c r="K306" s="498"/>
      <c r="L306" s="498"/>
      <c r="M306" s="498"/>
    </row>
    <row r="307" ht="12.75" customHeight="1">
      <c r="A307" s="492"/>
      <c r="B307" s="498"/>
      <c r="C307" s="498"/>
      <c r="D307" s="498"/>
      <c r="E307" s="498"/>
      <c r="F307" s="498"/>
      <c r="G307" s="498"/>
      <c r="H307" s="498"/>
      <c r="I307" s="498"/>
      <c r="J307" s="498"/>
      <c r="K307" s="498"/>
      <c r="L307" s="498"/>
      <c r="M307" s="498"/>
    </row>
    <row r="308" ht="12.75" customHeight="1">
      <c r="A308" s="492"/>
      <c r="B308" s="498"/>
      <c r="C308" s="498"/>
      <c r="D308" s="498"/>
      <c r="E308" s="498"/>
      <c r="F308" s="498"/>
      <c r="G308" s="498"/>
      <c r="H308" s="498"/>
      <c r="I308" s="498"/>
      <c r="J308" s="498"/>
      <c r="K308" s="498"/>
      <c r="L308" s="498"/>
      <c r="M308" s="498"/>
    </row>
    <row r="309" ht="12.75" customHeight="1">
      <c r="A309" s="492"/>
      <c r="B309" s="498"/>
      <c r="C309" s="498"/>
      <c r="D309" s="498"/>
      <c r="E309" s="498"/>
      <c r="F309" s="498"/>
      <c r="G309" s="498"/>
      <c r="H309" s="498"/>
      <c r="I309" s="498"/>
      <c r="J309" s="498"/>
      <c r="K309" s="498"/>
      <c r="L309" s="498"/>
      <c r="M309" s="498"/>
    </row>
    <row r="310" ht="12.75" customHeight="1">
      <c r="A310" s="492"/>
      <c r="B310" s="498"/>
      <c r="C310" s="498"/>
      <c r="D310" s="498"/>
      <c r="E310" s="498"/>
      <c r="F310" s="498"/>
      <c r="G310" s="498"/>
      <c r="H310" s="498"/>
      <c r="I310" s="498"/>
      <c r="J310" s="498"/>
      <c r="K310" s="498"/>
      <c r="L310" s="498"/>
      <c r="M310" s="498"/>
    </row>
    <row r="311" ht="12.75" customHeight="1">
      <c r="A311" s="492"/>
      <c r="B311" s="498"/>
      <c r="C311" s="498"/>
      <c r="D311" s="498"/>
      <c r="E311" s="498"/>
      <c r="F311" s="498"/>
      <c r="G311" s="498"/>
      <c r="H311" s="498"/>
      <c r="I311" s="498"/>
      <c r="J311" s="498"/>
      <c r="K311" s="498"/>
      <c r="L311" s="498"/>
      <c r="M311" s="498"/>
    </row>
    <row r="312" ht="12.75" customHeight="1">
      <c r="A312" s="492"/>
      <c r="B312" s="498"/>
      <c r="C312" s="498"/>
      <c r="D312" s="498"/>
      <c r="E312" s="498"/>
      <c r="F312" s="498"/>
      <c r="G312" s="498"/>
      <c r="H312" s="498"/>
      <c r="I312" s="498"/>
      <c r="J312" s="498"/>
      <c r="K312" s="498"/>
      <c r="L312" s="498"/>
      <c r="M312" s="498"/>
    </row>
    <row r="313" ht="12.75" customHeight="1">
      <c r="A313" s="492"/>
      <c r="B313" s="498"/>
      <c r="C313" s="498"/>
      <c r="D313" s="498"/>
      <c r="E313" s="498"/>
      <c r="F313" s="498"/>
      <c r="G313" s="498"/>
      <c r="H313" s="498"/>
      <c r="I313" s="498"/>
      <c r="J313" s="498"/>
      <c r="K313" s="498"/>
      <c r="L313" s="498"/>
      <c r="M313" s="498"/>
    </row>
    <row r="314" ht="12.75" customHeight="1">
      <c r="A314" s="492"/>
      <c r="B314" s="498"/>
      <c r="C314" s="498"/>
      <c r="D314" s="498"/>
      <c r="E314" s="498"/>
      <c r="F314" s="498"/>
      <c r="G314" s="498"/>
      <c r="H314" s="498"/>
      <c r="I314" s="498"/>
      <c r="J314" s="498"/>
      <c r="K314" s="498"/>
      <c r="L314" s="498"/>
      <c r="M314" s="498"/>
    </row>
    <row r="315" ht="12.75" customHeight="1">
      <c r="A315" s="492"/>
      <c r="B315" s="498"/>
      <c r="C315" s="498"/>
      <c r="D315" s="498"/>
      <c r="E315" s="498"/>
      <c r="F315" s="498"/>
      <c r="G315" s="498"/>
      <c r="H315" s="498"/>
      <c r="I315" s="498"/>
      <c r="J315" s="498"/>
      <c r="K315" s="498"/>
      <c r="L315" s="498"/>
      <c r="M315" s="498"/>
    </row>
    <row r="316" ht="12.75" customHeight="1">
      <c r="A316" s="492"/>
      <c r="B316" s="498"/>
      <c r="C316" s="498"/>
      <c r="D316" s="498"/>
      <c r="E316" s="498"/>
      <c r="F316" s="498"/>
      <c r="G316" s="498"/>
      <c r="H316" s="498"/>
      <c r="I316" s="498"/>
      <c r="J316" s="498"/>
      <c r="K316" s="498"/>
      <c r="L316" s="498"/>
      <c r="M316" s="498"/>
    </row>
    <row r="317" ht="12.75" customHeight="1">
      <c r="A317" s="492"/>
      <c r="B317" s="498"/>
      <c r="C317" s="498"/>
      <c r="D317" s="498"/>
      <c r="E317" s="498"/>
      <c r="F317" s="498"/>
      <c r="G317" s="498"/>
      <c r="H317" s="498"/>
      <c r="I317" s="498"/>
      <c r="J317" s="498"/>
      <c r="K317" s="498"/>
      <c r="L317" s="498"/>
      <c r="M317" s="498"/>
    </row>
    <row r="318" ht="12.75" customHeight="1">
      <c r="A318" s="492"/>
      <c r="B318" s="498"/>
      <c r="C318" s="498"/>
      <c r="D318" s="498"/>
      <c r="E318" s="498"/>
      <c r="F318" s="498"/>
      <c r="G318" s="498"/>
      <c r="H318" s="498"/>
      <c r="I318" s="498"/>
      <c r="J318" s="498"/>
      <c r="K318" s="498"/>
      <c r="L318" s="498"/>
      <c r="M318" s="498"/>
    </row>
    <row r="319" ht="12.75" customHeight="1">
      <c r="A319" s="492"/>
      <c r="B319" s="498"/>
      <c r="C319" s="498"/>
      <c r="D319" s="498"/>
      <c r="E319" s="498"/>
      <c r="F319" s="498"/>
      <c r="G319" s="498"/>
      <c r="H319" s="498"/>
      <c r="I319" s="498"/>
      <c r="J319" s="498"/>
      <c r="K319" s="498"/>
      <c r="L319" s="498"/>
      <c r="M319" s="498"/>
    </row>
    <row r="320" ht="12.75" customHeight="1">
      <c r="A320" s="492"/>
      <c r="B320" s="498"/>
      <c r="C320" s="498"/>
      <c r="D320" s="498"/>
      <c r="E320" s="498"/>
      <c r="F320" s="498"/>
      <c r="G320" s="498"/>
      <c r="H320" s="498"/>
      <c r="I320" s="498"/>
      <c r="J320" s="498"/>
      <c r="K320" s="498"/>
      <c r="L320" s="498"/>
      <c r="M320" s="498"/>
    </row>
    <row r="321" ht="12.75" customHeight="1">
      <c r="A321" s="492"/>
      <c r="B321" s="498"/>
      <c r="C321" s="498"/>
      <c r="D321" s="498"/>
      <c r="E321" s="498"/>
      <c r="F321" s="498"/>
      <c r="G321" s="498"/>
      <c r="H321" s="498"/>
      <c r="I321" s="498"/>
      <c r="J321" s="498"/>
      <c r="K321" s="498"/>
      <c r="L321" s="498"/>
      <c r="M321" s="498"/>
    </row>
    <row r="322" ht="12.75" customHeight="1">
      <c r="A322" s="492"/>
      <c r="B322" s="498"/>
      <c r="C322" s="498"/>
      <c r="D322" s="498"/>
      <c r="E322" s="498"/>
      <c r="F322" s="498"/>
      <c r="G322" s="498"/>
      <c r="H322" s="498"/>
      <c r="I322" s="498"/>
      <c r="J322" s="498"/>
      <c r="K322" s="498"/>
      <c r="L322" s="498"/>
      <c r="M322" s="498"/>
    </row>
    <row r="323" ht="12.75" customHeight="1">
      <c r="A323" s="492"/>
      <c r="B323" s="498"/>
      <c r="C323" s="498"/>
      <c r="D323" s="498"/>
      <c r="E323" s="498"/>
      <c r="F323" s="498"/>
      <c r="G323" s="498"/>
      <c r="H323" s="498"/>
      <c r="I323" s="498"/>
      <c r="J323" s="498"/>
      <c r="K323" s="498"/>
      <c r="L323" s="498"/>
      <c r="M323" s="498"/>
    </row>
    <row r="324" ht="12.75" customHeight="1">
      <c r="A324" s="492"/>
      <c r="B324" s="498"/>
      <c r="C324" s="498"/>
      <c r="D324" s="498"/>
      <c r="E324" s="498"/>
      <c r="F324" s="498"/>
      <c r="G324" s="498"/>
      <c r="H324" s="498"/>
      <c r="I324" s="498"/>
      <c r="J324" s="498"/>
      <c r="K324" s="498"/>
      <c r="L324" s="498"/>
      <c r="M324" s="498"/>
    </row>
    <row r="325" ht="12.75" customHeight="1">
      <c r="A325" s="492"/>
      <c r="B325" s="498"/>
      <c r="C325" s="498"/>
      <c r="D325" s="498"/>
      <c r="E325" s="498"/>
      <c r="F325" s="498"/>
      <c r="G325" s="498"/>
      <c r="H325" s="498"/>
      <c r="I325" s="498"/>
      <c r="J325" s="498"/>
      <c r="K325" s="498"/>
      <c r="L325" s="498"/>
      <c r="M325" s="498"/>
    </row>
    <row r="326" ht="12.75" customHeight="1">
      <c r="A326" s="492"/>
      <c r="B326" s="498"/>
      <c r="C326" s="498"/>
      <c r="D326" s="498"/>
      <c r="E326" s="498"/>
      <c r="F326" s="498"/>
      <c r="G326" s="498"/>
      <c r="H326" s="498"/>
      <c r="I326" s="498"/>
      <c r="J326" s="498"/>
      <c r="K326" s="498"/>
      <c r="L326" s="498"/>
      <c r="M326" s="498"/>
    </row>
    <row r="327" ht="12.75" customHeight="1">
      <c r="A327" s="492"/>
      <c r="B327" s="498"/>
      <c r="C327" s="498"/>
      <c r="D327" s="498"/>
      <c r="E327" s="498"/>
      <c r="F327" s="498"/>
      <c r="G327" s="498"/>
      <c r="H327" s="498"/>
      <c r="I327" s="498"/>
      <c r="J327" s="498"/>
      <c r="K327" s="498"/>
      <c r="L327" s="498"/>
      <c r="M327" s="498"/>
    </row>
    <row r="328" ht="12.75" customHeight="1">
      <c r="A328" s="492"/>
      <c r="B328" s="498"/>
      <c r="C328" s="498"/>
      <c r="D328" s="498"/>
      <c r="E328" s="498"/>
      <c r="F328" s="498"/>
      <c r="G328" s="498"/>
      <c r="H328" s="498"/>
      <c r="I328" s="498"/>
      <c r="J328" s="498"/>
      <c r="K328" s="498"/>
      <c r="L328" s="498"/>
      <c r="M328" s="498"/>
    </row>
    <row r="329" ht="12.75" customHeight="1">
      <c r="A329" s="492"/>
      <c r="B329" s="498"/>
      <c r="C329" s="498"/>
      <c r="D329" s="498"/>
      <c r="E329" s="498"/>
      <c r="F329" s="498"/>
      <c r="G329" s="498"/>
      <c r="H329" s="498"/>
      <c r="I329" s="498"/>
      <c r="J329" s="498"/>
      <c r="K329" s="498"/>
      <c r="L329" s="498"/>
      <c r="M329" s="498"/>
    </row>
    <row r="330" ht="12.75" customHeight="1">
      <c r="A330" s="492"/>
      <c r="B330" s="498"/>
      <c r="C330" s="498"/>
      <c r="D330" s="498"/>
      <c r="E330" s="498"/>
      <c r="F330" s="498"/>
      <c r="G330" s="498"/>
      <c r="H330" s="498"/>
      <c r="I330" s="498"/>
      <c r="J330" s="498"/>
      <c r="K330" s="498"/>
      <c r="L330" s="498"/>
      <c r="M330" s="498"/>
    </row>
    <row r="331" ht="12.75" customHeight="1">
      <c r="A331" s="492"/>
      <c r="B331" s="498"/>
      <c r="C331" s="498"/>
      <c r="D331" s="498"/>
      <c r="E331" s="498"/>
      <c r="F331" s="498"/>
      <c r="G331" s="498"/>
      <c r="H331" s="498"/>
      <c r="I331" s="498"/>
      <c r="J331" s="498"/>
      <c r="K331" s="498"/>
      <c r="L331" s="498"/>
      <c r="M331" s="498"/>
    </row>
    <row r="332" ht="12.75" customHeight="1">
      <c r="A332" s="492"/>
      <c r="B332" s="498"/>
      <c r="C332" s="498"/>
      <c r="D332" s="498"/>
      <c r="E332" s="498"/>
      <c r="F332" s="498"/>
      <c r="G332" s="498"/>
      <c r="H332" s="498"/>
      <c r="I332" s="498"/>
      <c r="J332" s="498"/>
      <c r="K332" s="498"/>
      <c r="L332" s="498"/>
      <c r="M332" s="498"/>
    </row>
    <row r="333" ht="12.75" customHeight="1">
      <c r="A333" s="492"/>
      <c r="B333" s="498"/>
      <c r="C333" s="498"/>
      <c r="D333" s="498"/>
      <c r="E333" s="498"/>
      <c r="F333" s="498"/>
      <c r="G333" s="498"/>
      <c r="H333" s="498"/>
      <c r="I333" s="498"/>
      <c r="J333" s="498"/>
      <c r="K333" s="498"/>
      <c r="L333" s="498"/>
      <c r="M333" s="498"/>
    </row>
    <row r="334" ht="12.75" customHeight="1">
      <c r="A334" s="492"/>
      <c r="B334" s="498"/>
      <c r="C334" s="498"/>
      <c r="D334" s="498"/>
      <c r="E334" s="498"/>
      <c r="F334" s="498"/>
      <c r="G334" s="498"/>
      <c r="H334" s="498"/>
      <c r="I334" s="498"/>
      <c r="J334" s="498"/>
      <c r="K334" s="498"/>
      <c r="L334" s="498"/>
      <c r="M334" s="498"/>
    </row>
    <row r="335" ht="12.75" customHeight="1">
      <c r="A335" s="492"/>
      <c r="B335" s="498"/>
      <c r="C335" s="498"/>
      <c r="D335" s="498"/>
      <c r="E335" s="498"/>
      <c r="F335" s="498"/>
      <c r="G335" s="498"/>
      <c r="H335" s="498"/>
      <c r="I335" s="498"/>
      <c r="J335" s="498"/>
      <c r="K335" s="498"/>
      <c r="L335" s="498"/>
      <c r="M335" s="498"/>
    </row>
    <row r="336" ht="12.75" customHeight="1">
      <c r="A336" s="492"/>
      <c r="B336" s="498"/>
      <c r="C336" s="498"/>
      <c r="D336" s="498"/>
      <c r="E336" s="498"/>
      <c r="F336" s="498"/>
      <c r="G336" s="498"/>
      <c r="H336" s="498"/>
      <c r="I336" s="498"/>
      <c r="J336" s="498"/>
      <c r="K336" s="498"/>
      <c r="L336" s="498"/>
      <c r="M336" s="498"/>
    </row>
    <row r="337" ht="12.75" customHeight="1">
      <c r="A337" s="492"/>
      <c r="B337" s="498"/>
      <c r="C337" s="498"/>
      <c r="D337" s="498"/>
      <c r="E337" s="498"/>
      <c r="F337" s="498"/>
      <c r="G337" s="498"/>
      <c r="H337" s="498"/>
      <c r="I337" s="498"/>
      <c r="J337" s="498"/>
      <c r="K337" s="498"/>
      <c r="L337" s="498"/>
      <c r="M337" s="498"/>
    </row>
    <row r="338" ht="12.75" customHeight="1">
      <c r="A338" s="492"/>
      <c r="B338" s="498"/>
      <c r="C338" s="498"/>
      <c r="D338" s="498"/>
      <c r="E338" s="498"/>
      <c r="F338" s="498"/>
      <c r="G338" s="498"/>
      <c r="H338" s="498"/>
      <c r="I338" s="498"/>
      <c r="J338" s="498"/>
      <c r="K338" s="498"/>
      <c r="L338" s="498"/>
      <c r="M338" s="498"/>
    </row>
    <row r="339" ht="12.75" customHeight="1">
      <c r="A339" s="492"/>
      <c r="B339" s="498"/>
      <c r="C339" s="498"/>
      <c r="D339" s="498"/>
      <c r="E339" s="498"/>
      <c r="F339" s="498"/>
      <c r="G339" s="498"/>
      <c r="H339" s="498"/>
      <c r="I339" s="498"/>
      <c r="J339" s="498"/>
      <c r="K339" s="498"/>
      <c r="L339" s="498"/>
      <c r="M339" s="498"/>
    </row>
    <row r="340" ht="12.75" customHeight="1">
      <c r="A340" s="492"/>
      <c r="B340" s="498"/>
      <c r="C340" s="498"/>
      <c r="D340" s="498"/>
      <c r="E340" s="498"/>
      <c r="F340" s="498"/>
      <c r="G340" s="498"/>
      <c r="H340" s="498"/>
      <c r="I340" s="498"/>
      <c r="J340" s="498"/>
      <c r="K340" s="498"/>
      <c r="L340" s="498"/>
      <c r="M340" s="498"/>
    </row>
    <row r="341" ht="12.75" customHeight="1">
      <c r="A341" s="492"/>
      <c r="B341" s="498"/>
      <c r="C341" s="498"/>
      <c r="D341" s="498"/>
      <c r="E341" s="498"/>
      <c r="F341" s="498"/>
      <c r="G341" s="498"/>
      <c r="H341" s="498"/>
      <c r="I341" s="498"/>
      <c r="J341" s="498"/>
      <c r="K341" s="498"/>
      <c r="L341" s="498"/>
      <c r="M341" s="498"/>
    </row>
    <row r="342" ht="12.75" customHeight="1">
      <c r="A342" s="492"/>
      <c r="B342" s="498"/>
      <c r="C342" s="498"/>
      <c r="D342" s="498"/>
      <c r="E342" s="498"/>
      <c r="F342" s="498"/>
      <c r="G342" s="498"/>
      <c r="H342" s="498"/>
      <c r="I342" s="498"/>
      <c r="J342" s="498"/>
      <c r="K342" s="498"/>
      <c r="L342" s="498"/>
      <c r="M342" s="498"/>
    </row>
    <row r="343" ht="12.75" customHeight="1">
      <c r="A343" s="492"/>
      <c r="B343" s="498"/>
      <c r="C343" s="498"/>
      <c r="D343" s="498"/>
      <c r="E343" s="498"/>
      <c r="F343" s="498"/>
      <c r="G343" s="498"/>
      <c r="H343" s="498"/>
      <c r="I343" s="498"/>
      <c r="J343" s="498"/>
      <c r="K343" s="498"/>
      <c r="L343" s="498"/>
      <c r="M343" s="498"/>
    </row>
    <row r="344" ht="12.75" customHeight="1">
      <c r="A344" s="492"/>
      <c r="B344" s="498"/>
      <c r="C344" s="498"/>
      <c r="D344" s="498"/>
      <c r="E344" s="498"/>
      <c r="F344" s="498"/>
      <c r="G344" s="498"/>
      <c r="H344" s="498"/>
      <c r="I344" s="498"/>
      <c r="J344" s="498"/>
      <c r="K344" s="498"/>
      <c r="L344" s="498"/>
      <c r="M344" s="498"/>
    </row>
    <row r="345" ht="12.75" customHeight="1">
      <c r="A345" s="492"/>
      <c r="B345" s="498"/>
      <c r="C345" s="498"/>
      <c r="D345" s="498"/>
      <c r="E345" s="498"/>
      <c r="F345" s="498"/>
      <c r="G345" s="498"/>
      <c r="H345" s="498"/>
      <c r="I345" s="498"/>
      <c r="J345" s="498"/>
      <c r="K345" s="498"/>
      <c r="L345" s="498"/>
      <c r="M345" s="498"/>
    </row>
    <row r="346" ht="12.75" customHeight="1">
      <c r="A346" s="492"/>
      <c r="B346" s="498"/>
      <c r="C346" s="498"/>
      <c r="D346" s="498"/>
      <c r="E346" s="498"/>
      <c r="F346" s="498"/>
      <c r="G346" s="498"/>
      <c r="H346" s="498"/>
      <c r="I346" s="498"/>
      <c r="J346" s="498"/>
      <c r="K346" s="498"/>
      <c r="L346" s="498"/>
      <c r="M346" s="498"/>
    </row>
    <row r="347" ht="12.75" customHeight="1">
      <c r="A347" s="492"/>
      <c r="B347" s="498"/>
      <c r="C347" s="498"/>
      <c r="D347" s="498"/>
      <c r="E347" s="498"/>
      <c r="F347" s="498"/>
      <c r="G347" s="498"/>
      <c r="H347" s="498"/>
      <c r="I347" s="498"/>
      <c r="J347" s="498"/>
      <c r="K347" s="498"/>
      <c r="L347" s="498"/>
      <c r="M347" s="498"/>
    </row>
    <row r="348" ht="12.75" customHeight="1">
      <c r="A348" s="492"/>
      <c r="B348" s="498"/>
      <c r="C348" s="498"/>
      <c r="D348" s="498"/>
      <c r="E348" s="498"/>
      <c r="F348" s="498"/>
      <c r="G348" s="498"/>
      <c r="H348" s="498"/>
      <c r="I348" s="498"/>
      <c r="J348" s="498"/>
      <c r="K348" s="498"/>
      <c r="L348" s="498"/>
      <c r="M348" s="498"/>
    </row>
    <row r="349" ht="12.75" customHeight="1">
      <c r="A349" s="492"/>
      <c r="B349" s="498"/>
      <c r="C349" s="498"/>
      <c r="D349" s="498"/>
      <c r="E349" s="498"/>
      <c r="F349" s="498"/>
      <c r="G349" s="498"/>
      <c r="H349" s="498"/>
      <c r="I349" s="498"/>
      <c r="J349" s="498"/>
      <c r="K349" s="498"/>
      <c r="L349" s="498"/>
      <c r="M349" s="498"/>
    </row>
    <row r="350" ht="12.75" customHeight="1">
      <c r="A350" s="492"/>
      <c r="B350" s="498"/>
      <c r="C350" s="498"/>
      <c r="D350" s="498"/>
      <c r="E350" s="498"/>
      <c r="F350" s="498"/>
      <c r="G350" s="498"/>
      <c r="H350" s="498"/>
      <c r="I350" s="498"/>
      <c r="J350" s="498"/>
      <c r="K350" s="498"/>
      <c r="L350" s="498"/>
      <c r="M350" s="498"/>
    </row>
    <row r="351" ht="12.75" customHeight="1">
      <c r="A351" s="492"/>
      <c r="B351" s="498"/>
      <c r="C351" s="498"/>
      <c r="D351" s="498"/>
      <c r="E351" s="498"/>
      <c r="F351" s="498"/>
      <c r="G351" s="498"/>
      <c r="H351" s="498"/>
      <c r="I351" s="498"/>
      <c r="J351" s="498"/>
      <c r="K351" s="498"/>
      <c r="L351" s="498"/>
      <c r="M351" s="498"/>
    </row>
    <row r="352" ht="12.75" customHeight="1">
      <c r="A352" s="492"/>
      <c r="B352" s="498"/>
      <c r="C352" s="498"/>
      <c r="D352" s="498"/>
      <c r="E352" s="498"/>
      <c r="F352" s="498"/>
      <c r="G352" s="498"/>
      <c r="H352" s="498"/>
      <c r="I352" s="498"/>
      <c r="J352" s="498"/>
      <c r="K352" s="498"/>
      <c r="L352" s="498"/>
      <c r="M352" s="498"/>
    </row>
    <row r="353" ht="12.75" customHeight="1">
      <c r="A353" s="492"/>
      <c r="B353" s="498"/>
      <c r="C353" s="498"/>
      <c r="D353" s="498"/>
      <c r="E353" s="498"/>
      <c r="F353" s="498"/>
      <c r="G353" s="498"/>
      <c r="H353" s="498"/>
      <c r="I353" s="498"/>
      <c r="J353" s="498"/>
      <c r="K353" s="498"/>
      <c r="L353" s="498"/>
      <c r="M353" s="498"/>
    </row>
    <row r="354" ht="12.75" customHeight="1">
      <c r="A354" s="492"/>
      <c r="B354" s="498"/>
      <c r="C354" s="498"/>
      <c r="D354" s="498"/>
      <c r="E354" s="498"/>
      <c r="F354" s="498"/>
      <c r="G354" s="498"/>
      <c r="H354" s="498"/>
      <c r="I354" s="498"/>
      <c r="J354" s="498"/>
      <c r="K354" s="498"/>
      <c r="L354" s="498"/>
      <c r="M354" s="498"/>
    </row>
    <row r="355" ht="12.75" customHeight="1">
      <c r="A355" s="492"/>
      <c r="B355" s="498"/>
      <c r="C355" s="498"/>
      <c r="D355" s="498"/>
      <c r="E355" s="498"/>
      <c r="F355" s="498"/>
      <c r="G355" s="498"/>
      <c r="H355" s="498"/>
      <c r="I355" s="498"/>
      <c r="J355" s="498"/>
      <c r="K355" s="498"/>
      <c r="L355" s="498"/>
      <c r="M355" s="498"/>
    </row>
    <row r="356" ht="12.75" customHeight="1">
      <c r="A356" s="492"/>
      <c r="B356" s="498"/>
      <c r="C356" s="498"/>
      <c r="D356" s="498"/>
      <c r="E356" s="498"/>
      <c r="F356" s="498"/>
      <c r="G356" s="498"/>
      <c r="H356" s="498"/>
      <c r="I356" s="498"/>
      <c r="J356" s="498"/>
      <c r="K356" s="498"/>
      <c r="L356" s="498"/>
      <c r="M356" s="498"/>
    </row>
    <row r="357" ht="12.75" customHeight="1">
      <c r="A357" s="492"/>
      <c r="B357" s="498"/>
      <c r="C357" s="498"/>
      <c r="D357" s="498"/>
      <c r="E357" s="498"/>
      <c r="F357" s="498"/>
      <c r="G357" s="498"/>
      <c r="H357" s="498"/>
      <c r="I357" s="498"/>
      <c r="J357" s="498"/>
      <c r="K357" s="498"/>
      <c r="L357" s="498"/>
      <c r="M357" s="498"/>
    </row>
    <row r="358" ht="12.75" customHeight="1">
      <c r="A358" s="492"/>
      <c r="B358" s="498"/>
      <c r="C358" s="498"/>
      <c r="D358" s="498"/>
      <c r="E358" s="498"/>
      <c r="F358" s="498"/>
      <c r="G358" s="498"/>
      <c r="H358" s="498"/>
      <c r="I358" s="498"/>
      <c r="J358" s="498"/>
      <c r="K358" s="498"/>
      <c r="L358" s="498"/>
      <c r="M358" s="498"/>
    </row>
    <row r="359" ht="12.75" customHeight="1">
      <c r="A359" s="492"/>
      <c r="B359" s="498"/>
      <c r="C359" s="498"/>
      <c r="D359" s="498"/>
      <c r="E359" s="498"/>
      <c r="F359" s="498"/>
      <c r="G359" s="498"/>
      <c r="H359" s="498"/>
      <c r="I359" s="498"/>
      <c r="J359" s="498"/>
      <c r="K359" s="498"/>
      <c r="L359" s="498"/>
      <c r="M359" s="498"/>
    </row>
    <row r="360" ht="12.75" customHeight="1">
      <c r="A360" s="492"/>
      <c r="B360" s="498"/>
      <c r="C360" s="498"/>
      <c r="D360" s="498"/>
      <c r="E360" s="498"/>
      <c r="F360" s="498"/>
      <c r="G360" s="498"/>
      <c r="H360" s="498"/>
      <c r="I360" s="498"/>
      <c r="J360" s="498"/>
      <c r="K360" s="498"/>
      <c r="L360" s="498"/>
      <c r="M360" s="498"/>
    </row>
    <row r="361" ht="12.75" customHeight="1">
      <c r="A361" s="492"/>
      <c r="B361" s="498"/>
      <c r="C361" s="498"/>
      <c r="D361" s="498"/>
      <c r="E361" s="498"/>
      <c r="F361" s="498"/>
      <c r="G361" s="498"/>
      <c r="H361" s="498"/>
      <c r="I361" s="498"/>
      <c r="J361" s="498"/>
      <c r="K361" s="498"/>
      <c r="L361" s="498"/>
      <c r="M361" s="498"/>
    </row>
    <row r="362" ht="12.75" customHeight="1">
      <c r="A362" s="492"/>
      <c r="B362" s="498"/>
      <c r="C362" s="498"/>
      <c r="D362" s="498"/>
      <c r="E362" s="498"/>
      <c r="F362" s="498"/>
      <c r="G362" s="498"/>
      <c r="H362" s="498"/>
      <c r="I362" s="498"/>
      <c r="J362" s="498"/>
      <c r="K362" s="498"/>
      <c r="L362" s="498"/>
      <c r="M362" s="498"/>
    </row>
    <row r="363" ht="12.75" customHeight="1">
      <c r="A363" s="492"/>
      <c r="B363" s="498"/>
      <c r="C363" s="498"/>
      <c r="D363" s="498"/>
      <c r="E363" s="498"/>
      <c r="F363" s="498"/>
      <c r="G363" s="498"/>
      <c r="H363" s="498"/>
      <c r="I363" s="498"/>
      <c r="J363" s="498"/>
      <c r="K363" s="498"/>
      <c r="L363" s="498"/>
      <c r="M363" s="498"/>
    </row>
    <row r="364" ht="12.75" customHeight="1">
      <c r="A364" s="492"/>
      <c r="B364" s="498"/>
      <c r="C364" s="498"/>
      <c r="D364" s="498"/>
      <c r="E364" s="498"/>
      <c r="F364" s="498"/>
      <c r="G364" s="498"/>
      <c r="H364" s="498"/>
      <c r="I364" s="498"/>
      <c r="J364" s="498"/>
      <c r="K364" s="498"/>
      <c r="L364" s="498"/>
      <c r="M364" s="498"/>
    </row>
    <row r="365" ht="12.75" customHeight="1">
      <c r="A365" s="492"/>
      <c r="B365" s="498"/>
      <c r="C365" s="498"/>
      <c r="D365" s="498"/>
      <c r="E365" s="498"/>
      <c r="F365" s="498"/>
      <c r="G365" s="498"/>
      <c r="H365" s="498"/>
      <c r="I365" s="498"/>
      <c r="J365" s="498"/>
      <c r="K365" s="498"/>
      <c r="L365" s="498"/>
      <c r="M365" s="498"/>
    </row>
    <row r="366" ht="12.75" customHeight="1">
      <c r="A366" s="492"/>
      <c r="B366" s="498"/>
      <c r="C366" s="498"/>
      <c r="D366" s="498"/>
      <c r="E366" s="498"/>
      <c r="F366" s="498"/>
      <c r="G366" s="498"/>
      <c r="H366" s="498"/>
      <c r="I366" s="498"/>
      <c r="J366" s="498"/>
      <c r="K366" s="498"/>
      <c r="L366" s="498"/>
      <c r="M366" s="498"/>
    </row>
    <row r="367" ht="12.75" customHeight="1">
      <c r="A367" s="492"/>
      <c r="B367" s="498"/>
      <c r="C367" s="498"/>
      <c r="D367" s="498"/>
      <c r="E367" s="498"/>
      <c r="F367" s="498"/>
      <c r="G367" s="498"/>
      <c r="H367" s="498"/>
      <c r="I367" s="498"/>
      <c r="J367" s="498"/>
      <c r="K367" s="498"/>
      <c r="L367" s="498"/>
      <c r="M367" s="498"/>
    </row>
    <row r="368" ht="12.75" customHeight="1">
      <c r="A368" s="492"/>
      <c r="B368" s="498"/>
      <c r="C368" s="498"/>
      <c r="D368" s="498"/>
      <c r="E368" s="498"/>
      <c r="F368" s="498"/>
      <c r="G368" s="498"/>
      <c r="H368" s="498"/>
      <c r="I368" s="498"/>
      <c r="J368" s="498"/>
      <c r="K368" s="498"/>
      <c r="L368" s="498"/>
      <c r="M368" s="498"/>
    </row>
    <row r="369" ht="12.75" customHeight="1">
      <c r="A369" s="492"/>
      <c r="B369" s="498"/>
      <c r="C369" s="498"/>
      <c r="D369" s="498"/>
      <c r="E369" s="498"/>
      <c r="F369" s="498"/>
      <c r="G369" s="498"/>
      <c r="H369" s="498"/>
      <c r="I369" s="498"/>
      <c r="J369" s="498"/>
      <c r="K369" s="498"/>
      <c r="L369" s="498"/>
      <c r="M369" s="498"/>
    </row>
    <row r="370" ht="12.75" customHeight="1">
      <c r="A370" s="492"/>
      <c r="B370" s="498"/>
      <c r="C370" s="498"/>
      <c r="D370" s="498"/>
      <c r="E370" s="498"/>
      <c r="F370" s="498"/>
      <c r="G370" s="498"/>
      <c r="H370" s="498"/>
      <c r="I370" s="498"/>
      <c r="J370" s="498"/>
      <c r="K370" s="498"/>
      <c r="L370" s="498"/>
      <c r="M370" s="498"/>
    </row>
    <row r="371" ht="12.75" customHeight="1">
      <c r="A371" s="492"/>
      <c r="B371" s="498"/>
      <c r="C371" s="498"/>
      <c r="D371" s="498"/>
      <c r="E371" s="498"/>
      <c r="F371" s="498"/>
      <c r="G371" s="498"/>
      <c r="H371" s="498"/>
      <c r="I371" s="498"/>
      <c r="J371" s="498"/>
      <c r="K371" s="498"/>
      <c r="L371" s="498"/>
      <c r="M371" s="498"/>
    </row>
    <row r="372" ht="12.75" customHeight="1">
      <c r="A372" s="492"/>
      <c r="B372" s="498"/>
      <c r="C372" s="498"/>
      <c r="D372" s="498"/>
      <c r="E372" s="498"/>
      <c r="F372" s="498"/>
      <c r="G372" s="498"/>
      <c r="H372" s="498"/>
      <c r="I372" s="498"/>
      <c r="J372" s="498"/>
      <c r="K372" s="498"/>
      <c r="L372" s="498"/>
      <c r="M372" s="498"/>
    </row>
    <row r="373" ht="12.75" customHeight="1">
      <c r="A373" s="492"/>
      <c r="B373" s="498"/>
      <c r="C373" s="498"/>
      <c r="D373" s="498"/>
      <c r="E373" s="498"/>
      <c r="F373" s="498"/>
      <c r="G373" s="498"/>
      <c r="H373" s="498"/>
      <c r="I373" s="498"/>
      <c r="J373" s="498"/>
      <c r="K373" s="498"/>
      <c r="L373" s="498"/>
      <c r="M373" s="498"/>
    </row>
    <row r="374" ht="12.75" customHeight="1">
      <c r="A374" s="492"/>
      <c r="B374" s="498"/>
      <c r="C374" s="498"/>
      <c r="D374" s="498"/>
      <c r="E374" s="498"/>
      <c r="F374" s="498"/>
      <c r="G374" s="498"/>
      <c r="H374" s="498"/>
      <c r="I374" s="498"/>
      <c r="J374" s="498"/>
      <c r="K374" s="498"/>
      <c r="L374" s="498"/>
      <c r="M374" s="498"/>
    </row>
    <row r="375" ht="12.75" customHeight="1">
      <c r="A375" s="492"/>
      <c r="B375" s="498"/>
      <c r="C375" s="498"/>
      <c r="D375" s="498"/>
      <c r="E375" s="498"/>
      <c r="F375" s="498"/>
      <c r="G375" s="498"/>
      <c r="H375" s="498"/>
      <c r="I375" s="498"/>
      <c r="J375" s="498"/>
      <c r="K375" s="498"/>
      <c r="L375" s="498"/>
      <c r="M375" s="498"/>
    </row>
    <row r="376" ht="12.75" customHeight="1">
      <c r="A376" s="492"/>
      <c r="B376" s="498"/>
      <c r="C376" s="498"/>
      <c r="D376" s="498"/>
      <c r="E376" s="498"/>
      <c r="F376" s="498"/>
      <c r="G376" s="498"/>
      <c r="H376" s="498"/>
      <c r="I376" s="498"/>
      <c r="J376" s="498"/>
      <c r="K376" s="498"/>
      <c r="L376" s="498"/>
      <c r="M376" s="498"/>
    </row>
    <row r="377" ht="12.75" customHeight="1">
      <c r="A377" s="492"/>
      <c r="B377" s="498"/>
      <c r="C377" s="498"/>
      <c r="D377" s="498"/>
      <c r="E377" s="498"/>
      <c r="F377" s="498"/>
      <c r="G377" s="498"/>
      <c r="H377" s="498"/>
      <c r="I377" s="498"/>
      <c r="J377" s="498"/>
      <c r="K377" s="498"/>
      <c r="L377" s="498"/>
      <c r="M377" s="498"/>
    </row>
    <row r="378" ht="12.75" customHeight="1">
      <c r="A378" s="492"/>
      <c r="B378" s="498"/>
      <c r="C378" s="498"/>
      <c r="D378" s="498"/>
      <c r="E378" s="498"/>
      <c r="F378" s="498"/>
      <c r="G378" s="498"/>
      <c r="H378" s="498"/>
      <c r="I378" s="498"/>
      <c r="J378" s="498"/>
      <c r="K378" s="498"/>
      <c r="L378" s="498"/>
      <c r="M378" s="498"/>
    </row>
    <row r="379" ht="12.75" customHeight="1">
      <c r="A379" s="492"/>
      <c r="B379" s="498"/>
      <c r="C379" s="498"/>
      <c r="D379" s="498"/>
      <c r="E379" s="498"/>
      <c r="F379" s="498"/>
      <c r="G379" s="498"/>
      <c r="H379" s="498"/>
      <c r="I379" s="498"/>
      <c r="J379" s="498"/>
      <c r="K379" s="498"/>
      <c r="L379" s="498"/>
      <c r="M379" s="498"/>
    </row>
    <row r="380" ht="12.75" customHeight="1">
      <c r="A380" s="492"/>
      <c r="B380" s="498"/>
      <c r="C380" s="498"/>
      <c r="D380" s="498"/>
      <c r="E380" s="498"/>
      <c r="F380" s="498"/>
      <c r="G380" s="498"/>
      <c r="H380" s="498"/>
      <c r="I380" s="498"/>
      <c r="J380" s="498"/>
      <c r="K380" s="498"/>
      <c r="L380" s="498"/>
      <c r="M380" s="498"/>
    </row>
    <row r="381" ht="12.75" customHeight="1">
      <c r="A381" s="492"/>
      <c r="B381" s="498"/>
      <c r="C381" s="498"/>
      <c r="D381" s="498"/>
      <c r="E381" s="498"/>
      <c r="F381" s="498"/>
      <c r="G381" s="498"/>
      <c r="H381" s="498"/>
      <c r="I381" s="498"/>
      <c r="J381" s="498"/>
      <c r="K381" s="498"/>
      <c r="L381" s="498"/>
      <c r="M381" s="498"/>
    </row>
    <row r="382" ht="12.75" customHeight="1">
      <c r="A382" s="492"/>
      <c r="B382" s="498"/>
      <c r="C382" s="498"/>
      <c r="D382" s="498"/>
      <c r="E382" s="498"/>
      <c r="F382" s="498"/>
      <c r="G382" s="498"/>
      <c r="H382" s="498"/>
      <c r="I382" s="498"/>
      <c r="J382" s="498"/>
      <c r="K382" s="498"/>
      <c r="L382" s="498"/>
      <c r="M382" s="498"/>
    </row>
    <row r="383" ht="12.75" customHeight="1">
      <c r="A383" s="492"/>
      <c r="B383" s="498"/>
      <c r="C383" s="498"/>
      <c r="D383" s="498"/>
      <c r="E383" s="498"/>
      <c r="F383" s="498"/>
      <c r="G383" s="498"/>
      <c r="H383" s="498"/>
      <c r="I383" s="498"/>
      <c r="J383" s="498"/>
      <c r="K383" s="498"/>
      <c r="L383" s="498"/>
      <c r="M383" s="498"/>
    </row>
    <row r="384" ht="12.75" customHeight="1">
      <c r="A384" s="492"/>
      <c r="B384" s="498"/>
      <c r="C384" s="498"/>
      <c r="D384" s="498"/>
      <c r="E384" s="498"/>
      <c r="F384" s="498"/>
      <c r="G384" s="498"/>
      <c r="H384" s="498"/>
      <c r="I384" s="498"/>
      <c r="J384" s="498"/>
      <c r="K384" s="498"/>
      <c r="L384" s="498"/>
      <c r="M384" s="498"/>
    </row>
    <row r="385" ht="12.75" customHeight="1">
      <c r="A385" s="492"/>
      <c r="B385" s="498"/>
      <c r="C385" s="498"/>
      <c r="D385" s="498"/>
      <c r="E385" s="498"/>
      <c r="F385" s="498"/>
      <c r="G385" s="498"/>
      <c r="H385" s="498"/>
      <c r="I385" s="498"/>
      <c r="J385" s="498"/>
      <c r="K385" s="498"/>
      <c r="L385" s="498"/>
      <c r="M385" s="498"/>
    </row>
    <row r="386" ht="12.75" customHeight="1">
      <c r="A386" s="492"/>
      <c r="B386" s="498"/>
      <c r="C386" s="498"/>
      <c r="D386" s="498"/>
      <c r="E386" s="498"/>
      <c r="F386" s="498"/>
      <c r="G386" s="498"/>
      <c r="H386" s="498"/>
      <c r="I386" s="498"/>
      <c r="J386" s="498"/>
      <c r="K386" s="498"/>
      <c r="L386" s="498"/>
      <c r="M386" s="498"/>
    </row>
    <row r="387" ht="12.75" customHeight="1">
      <c r="A387" s="492"/>
      <c r="B387" s="498"/>
      <c r="C387" s="498"/>
      <c r="D387" s="498"/>
      <c r="E387" s="498"/>
      <c r="F387" s="498"/>
      <c r="G387" s="498"/>
      <c r="H387" s="498"/>
      <c r="I387" s="498"/>
      <c r="J387" s="498"/>
      <c r="K387" s="498"/>
      <c r="L387" s="498"/>
      <c r="M387" s="498"/>
    </row>
    <row r="388" ht="12.75" customHeight="1">
      <c r="A388" s="492"/>
      <c r="B388" s="498"/>
      <c r="C388" s="498"/>
      <c r="D388" s="498"/>
      <c r="E388" s="498"/>
      <c r="F388" s="498"/>
      <c r="G388" s="498"/>
      <c r="H388" s="498"/>
      <c r="I388" s="498"/>
      <c r="J388" s="498"/>
      <c r="K388" s="498"/>
      <c r="L388" s="498"/>
      <c r="M388" s="498"/>
    </row>
    <row r="389" ht="12.75" customHeight="1">
      <c r="A389" s="492"/>
      <c r="B389" s="498"/>
      <c r="C389" s="498"/>
      <c r="D389" s="498"/>
      <c r="E389" s="498"/>
      <c r="F389" s="498"/>
      <c r="G389" s="498"/>
      <c r="H389" s="498"/>
      <c r="I389" s="498"/>
      <c r="J389" s="498"/>
      <c r="K389" s="498"/>
      <c r="L389" s="498"/>
      <c r="M389" s="498"/>
    </row>
    <row r="390" ht="12.75" customHeight="1">
      <c r="A390" s="492"/>
      <c r="B390" s="498"/>
      <c r="C390" s="498"/>
      <c r="D390" s="498"/>
      <c r="E390" s="498"/>
      <c r="F390" s="498"/>
      <c r="G390" s="498"/>
      <c r="H390" s="498"/>
      <c r="I390" s="498"/>
      <c r="J390" s="498"/>
      <c r="K390" s="498"/>
      <c r="L390" s="498"/>
      <c r="M390" s="498"/>
    </row>
    <row r="391" ht="12.75" customHeight="1">
      <c r="A391" s="492"/>
      <c r="B391" s="498"/>
      <c r="C391" s="498"/>
      <c r="D391" s="498"/>
      <c r="E391" s="498"/>
      <c r="F391" s="498"/>
      <c r="G391" s="498"/>
      <c r="H391" s="498"/>
      <c r="I391" s="498"/>
      <c r="J391" s="498"/>
      <c r="K391" s="498"/>
      <c r="L391" s="498"/>
      <c r="M391" s="498"/>
    </row>
    <row r="392" ht="12.75" customHeight="1">
      <c r="A392" s="492"/>
      <c r="B392" s="498"/>
      <c r="C392" s="498"/>
      <c r="D392" s="498"/>
      <c r="E392" s="498"/>
      <c r="F392" s="498"/>
      <c r="G392" s="498"/>
      <c r="H392" s="498"/>
      <c r="I392" s="498"/>
      <c r="J392" s="498"/>
      <c r="K392" s="498"/>
      <c r="L392" s="498"/>
      <c r="M392" s="498"/>
    </row>
    <row r="393" ht="12.75" customHeight="1">
      <c r="A393" s="492"/>
      <c r="B393" s="498"/>
      <c r="C393" s="498"/>
      <c r="D393" s="498"/>
      <c r="E393" s="498"/>
      <c r="F393" s="498"/>
      <c r="G393" s="498"/>
      <c r="H393" s="498"/>
      <c r="I393" s="498"/>
      <c r="J393" s="498"/>
      <c r="K393" s="498"/>
      <c r="L393" s="498"/>
      <c r="M393" s="498"/>
    </row>
    <row r="394" ht="12.75" customHeight="1">
      <c r="A394" s="492"/>
      <c r="B394" s="498"/>
      <c r="C394" s="498"/>
      <c r="D394" s="498"/>
      <c r="E394" s="498"/>
      <c r="F394" s="498"/>
      <c r="G394" s="498"/>
      <c r="H394" s="498"/>
      <c r="I394" s="498"/>
      <c r="J394" s="498"/>
      <c r="K394" s="498"/>
      <c r="L394" s="498"/>
      <c r="M394" s="498"/>
    </row>
    <row r="395" ht="12.75" customHeight="1">
      <c r="A395" s="492"/>
      <c r="B395" s="498"/>
      <c r="C395" s="498"/>
      <c r="D395" s="498"/>
      <c r="E395" s="498"/>
      <c r="F395" s="498"/>
      <c r="G395" s="498"/>
      <c r="H395" s="498"/>
      <c r="I395" s="498"/>
      <c r="J395" s="498"/>
      <c r="K395" s="498"/>
      <c r="L395" s="498"/>
      <c r="M395" s="498"/>
    </row>
    <row r="396" ht="12.75" customHeight="1">
      <c r="A396" s="492"/>
      <c r="B396" s="498"/>
      <c r="C396" s="498"/>
      <c r="D396" s="498"/>
      <c r="E396" s="498"/>
      <c r="F396" s="498"/>
      <c r="G396" s="498"/>
      <c r="H396" s="498"/>
      <c r="I396" s="498"/>
      <c r="J396" s="498"/>
      <c r="K396" s="498"/>
      <c r="L396" s="498"/>
      <c r="M396" s="498"/>
    </row>
    <row r="397" ht="12.75" customHeight="1">
      <c r="A397" s="492"/>
      <c r="B397" s="498"/>
      <c r="C397" s="498"/>
      <c r="D397" s="498"/>
      <c r="E397" s="498"/>
      <c r="F397" s="498"/>
      <c r="G397" s="498"/>
      <c r="H397" s="498"/>
      <c r="I397" s="498"/>
      <c r="J397" s="498"/>
      <c r="K397" s="498"/>
      <c r="L397" s="498"/>
      <c r="M397" s="498"/>
    </row>
    <row r="398" ht="12.75" customHeight="1">
      <c r="A398" s="492"/>
      <c r="B398" s="498"/>
      <c r="C398" s="498"/>
      <c r="D398" s="498"/>
      <c r="E398" s="498"/>
      <c r="F398" s="498"/>
      <c r="G398" s="498"/>
      <c r="H398" s="498"/>
      <c r="I398" s="498"/>
      <c r="J398" s="498"/>
      <c r="K398" s="498"/>
      <c r="L398" s="498"/>
      <c r="M398" s="498"/>
    </row>
    <row r="399" ht="12.75" customHeight="1">
      <c r="A399" s="492"/>
      <c r="B399" s="498"/>
      <c r="C399" s="498"/>
      <c r="D399" s="498"/>
      <c r="E399" s="498"/>
      <c r="F399" s="498"/>
      <c r="G399" s="498"/>
      <c r="H399" s="498"/>
      <c r="I399" s="498"/>
      <c r="J399" s="498"/>
      <c r="K399" s="498"/>
      <c r="L399" s="498"/>
      <c r="M399" s="498"/>
    </row>
    <row r="400" ht="12.75" customHeight="1">
      <c r="A400" s="492"/>
      <c r="B400" s="498"/>
      <c r="C400" s="498"/>
      <c r="D400" s="498"/>
      <c r="E400" s="498"/>
      <c r="F400" s="498"/>
      <c r="G400" s="498"/>
      <c r="H400" s="498"/>
      <c r="I400" s="498"/>
      <c r="J400" s="498"/>
      <c r="K400" s="498"/>
      <c r="L400" s="498"/>
      <c r="M400" s="498"/>
    </row>
    <row r="401" ht="12.75" customHeight="1">
      <c r="A401" s="492"/>
      <c r="B401" s="498"/>
      <c r="C401" s="498"/>
      <c r="D401" s="498"/>
      <c r="E401" s="498"/>
      <c r="F401" s="498"/>
      <c r="G401" s="498"/>
      <c r="H401" s="498"/>
      <c r="I401" s="498"/>
      <c r="J401" s="498"/>
      <c r="K401" s="498"/>
      <c r="L401" s="498"/>
      <c r="M401" s="498"/>
    </row>
    <row r="402" ht="12.75" customHeight="1">
      <c r="A402" s="492"/>
      <c r="B402" s="498"/>
      <c r="C402" s="498"/>
      <c r="D402" s="498"/>
      <c r="E402" s="498"/>
      <c r="F402" s="498"/>
      <c r="G402" s="498"/>
      <c r="H402" s="498"/>
      <c r="I402" s="498"/>
      <c r="J402" s="498"/>
      <c r="K402" s="498"/>
      <c r="L402" s="498"/>
      <c r="M402" s="498"/>
    </row>
    <row r="403" ht="12.75" customHeight="1">
      <c r="A403" s="492"/>
      <c r="B403" s="498"/>
      <c r="C403" s="498"/>
      <c r="D403" s="498"/>
      <c r="E403" s="498"/>
      <c r="F403" s="498"/>
      <c r="G403" s="498"/>
      <c r="H403" s="498"/>
      <c r="I403" s="498"/>
      <c r="J403" s="498"/>
      <c r="K403" s="498"/>
      <c r="L403" s="498"/>
      <c r="M403" s="498"/>
    </row>
    <row r="404" ht="12.75" customHeight="1">
      <c r="A404" s="492"/>
      <c r="B404" s="498"/>
      <c r="C404" s="498"/>
      <c r="D404" s="498"/>
      <c r="E404" s="498"/>
      <c r="F404" s="498"/>
      <c r="G404" s="498"/>
      <c r="H404" s="498"/>
      <c r="I404" s="498"/>
      <c r="J404" s="498"/>
      <c r="K404" s="498"/>
      <c r="L404" s="498"/>
      <c r="M404" s="498"/>
    </row>
    <row r="405" ht="12.75" customHeight="1">
      <c r="A405" s="492"/>
      <c r="B405" s="498"/>
      <c r="C405" s="498"/>
      <c r="D405" s="498"/>
      <c r="E405" s="498"/>
      <c r="F405" s="498"/>
      <c r="G405" s="498"/>
      <c r="H405" s="498"/>
      <c r="I405" s="498"/>
      <c r="J405" s="498"/>
      <c r="K405" s="498"/>
      <c r="L405" s="498"/>
      <c r="M405" s="498"/>
    </row>
    <row r="406" ht="12.75" customHeight="1">
      <c r="A406" s="492"/>
      <c r="B406" s="498"/>
      <c r="C406" s="498"/>
      <c r="D406" s="498"/>
      <c r="E406" s="498"/>
      <c r="F406" s="498"/>
      <c r="G406" s="498"/>
      <c r="H406" s="498"/>
      <c r="I406" s="498"/>
      <c r="J406" s="498"/>
      <c r="K406" s="498"/>
      <c r="L406" s="498"/>
      <c r="M406" s="498"/>
    </row>
    <row r="407" ht="12.75" customHeight="1">
      <c r="A407" s="492"/>
      <c r="B407" s="498"/>
      <c r="C407" s="498"/>
      <c r="D407" s="498"/>
      <c r="E407" s="498"/>
      <c r="F407" s="498"/>
      <c r="G407" s="498"/>
      <c r="H407" s="498"/>
      <c r="I407" s="498"/>
      <c r="J407" s="498"/>
      <c r="K407" s="498"/>
      <c r="L407" s="498"/>
      <c r="M407" s="498"/>
    </row>
    <row r="408" ht="12.75" customHeight="1">
      <c r="A408" s="492"/>
      <c r="B408" s="498"/>
      <c r="C408" s="498"/>
      <c r="D408" s="498"/>
      <c r="E408" s="498"/>
      <c r="F408" s="498"/>
      <c r="G408" s="498"/>
      <c r="H408" s="498"/>
      <c r="I408" s="498"/>
      <c r="J408" s="498"/>
      <c r="K408" s="498"/>
      <c r="L408" s="498"/>
      <c r="M408" s="498"/>
    </row>
    <row r="409" ht="12.75" customHeight="1">
      <c r="A409" s="492"/>
      <c r="B409" s="498"/>
      <c r="C409" s="498"/>
      <c r="D409" s="498"/>
      <c r="E409" s="498"/>
      <c r="F409" s="498"/>
      <c r="G409" s="498"/>
      <c r="H409" s="498"/>
      <c r="I409" s="498"/>
      <c r="J409" s="498"/>
      <c r="K409" s="498"/>
      <c r="L409" s="498"/>
      <c r="M409" s="498"/>
    </row>
    <row r="410" ht="12.75" customHeight="1">
      <c r="A410" s="492"/>
      <c r="B410" s="498"/>
      <c r="C410" s="498"/>
      <c r="D410" s="498"/>
      <c r="E410" s="498"/>
      <c r="F410" s="498"/>
      <c r="G410" s="498"/>
      <c r="H410" s="498"/>
      <c r="I410" s="498"/>
      <c r="J410" s="498"/>
      <c r="K410" s="498"/>
      <c r="L410" s="498"/>
      <c r="M410" s="498"/>
    </row>
    <row r="411" ht="12.75" customHeight="1">
      <c r="A411" s="492"/>
      <c r="B411" s="498"/>
      <c r="C411" s="498"/>
      <c r="D411" s="498"/>
      <c r="E411" s="498"/>
      <c r="F411" s="498"/>
      <c r="G411" s="498"/>
      <c r="H411" s="498"/>
      <c r="I411" s="498"/>
      <c r="J411" s="498"/>
      <c r="K411" s="498"/>
      <c r="L411" s="498"/>
      <c r="M411" s="498"/>
    </row>
    <row r="412" ht="12.75" customHeight="1">
      <c r="A412" s="492"/>
      <c r="B412" s="498"/>
      <c r="C412" s="498"/>
      <c r="D412" s="498"/>
      <c r="E412" s="498"/>
      <c r="F412" s="498"/>
      <c r="G412" s="498"/>
      <c r="H412" s="498"/>
      <c r="I412" s="498"/>
      <c r="J412" s="498"/>
      <c r="K412" s="498"/>
      <c r="L412" s="498"/>
      <c r="M412" s="498"/>
    </row>
    <row r="413" ht="12.75" customHeight="1">
      <c r="A413" s="492"/>
      <c r="B413" s="498"/>
      <c r="C413" s="498"/>
      <c r="D413" s="498"/>
      <c r="E413" s="498"/>
      <c r="F413" s="498"/>
      <c r="G413" s="498"/>
      <c r="H413" s="498"/>
      <c r="I413" s="498"/>
      <c r="J413" s="498"/>
      <c r="K413" s="498"/>
      <c r="L413" s="498"/>
      <c r="M413" s="498"/>
    </row>
    <row r="414" ht="12.75" customHeight="1">
      <c r="A414" s="492"/>
      <c r="B414" s="498"/>
      <c r="C414" s="498"/>
      <c r="D414" s="498"/>
      <c r="E414" s="498"/>
      <c r="F414" s="498"/>
      <c r="G414" s="498"/>
      <c r="H414" s="498"/>
      <c r="I414" s="498"/>
      <c r="J414" s="498"/>
      <c r="K414" s="498"/>
      <c r="L414" s="498"/>
      <c r="M414" s="498"/>
    </row>
    <row r="415" ht="12.75" customHeight="1">
      <c r="A415" s="492"/>
      <c r="B415" s="498"/>
      <c r="C415" s="498"/>
      <c r="D415" s="498"/>
      <c r="E415" s="498"/>
      <c r="F415" s="498"/>
      <c r="G415" s="498"/>
      <c r="H415" s="498"/>
      <c r="I415" s="498"/>
      <c r="J415" s="498"/>
      <c r="K415" s="498"/>
      <c r="L415" s="498"/>
      <c r="M415" s="498"/>
    </row>
    <row r="416" ht="12.75" customHeight="1">
      <c r="A416" s="492"/>
      <c r="B416" s="498"/>
      <c r="C416" s="498"/>
      <c r="D416" s="498"/>
      <c r="E416" s="498"/>
      <c r="F416" s="498"/>
      <c r="G416" s="498"/>
      <c r="H416" s="498"/>
      <c r="I416" s="498"/>
      <c r="J416" s="498"/>
      <c r="K416" s="498"/>
      <c r="L416" s="498"/>
      <c r="M416" s="498"/>
    </row>
    <row r="417" ht="12.75" customHeight="1">
      <c r="A417" s="492"/>
      <c r="B417" s="498"/>
      <c r="C417" s="498"/>
      <c r="D417" s="498"/>
      <c r="E417" s="498"/>
      <c r="F417" s="498"/>
      <c r="G417" s="498"/>
      <c r="H417" s="498"/>
      <c r="I417" s="498"/>
      <c r="J417" s="498"/>
      <c r="K417" s="498"/>
      <c r="L417" s="498"/>
      <c r="M417" s="498"/>
    </row>
    <row r="418" ht="12.75" customHeight="1">
      <c r="A418" s="492"/>
      <c r="B418" s="498"/>
      <c r="C418" s="498"/>
      <c r="D418" s="498"/>
      <c r="E418" s="498"/>
      <c r="F418" s="498"/>
      <c r="G418" s="498"/>
      <c r="H418" s="498"/>
      <c r="I418" s="498"/>
      <c r="J418" s="498"/>
      <c r="K418" s="498"/>
      <c r="L418" s="498"/>
      <c r="M418" s="498"/>
    </row>
    <row r="419" ht="12.75" customHeight="1">
      <c r="A419" s="492"/>
      <c r="B419" s="498"/>
      <c r="C419" s="498"/>
      <c r="D419" s="498"/>
      <c r="E419" s="498"/>
      <c r="F419" s="498"/>
      <c r="G419" s="498"/>
      <c r="H419" s="498"/>
      <c r="I419" s="498"/>
      <c r="J419" s="498"/>
      <c r="K419" s="498"/>
      <c r="L419" s="498"/>
      <c r="M419" s="498"/>
    </row>
    <row r="420" ht="12.75" customHeight="1">
      <c r="A420" s="492"/>
      <c r="B420" s="498"/>
      <c r="C420" s="498"/>
      <c r="D420" s="498"/>
      <c r="E420" s="498"/>
      <c r="F420" s="498"/>
      <c r="G420" s="498"/>
      <c r="H420" s="498"/>
      <c r="I420" s="498"/>
      <c r="J420" s="498"/>
      <c r="K420" s="498"/>
      <c r="L420" s="498"/>
      <c r="M420" s="498"/>
    </row>
    <row r="421" ht="12.75" customHeight="1">
      <c r="A421" s="492"/>
      <c r="B421" s="498"/>
      <c r="C421" s="498"/>
      <c r="D421" s="498"/>
      <c r="E421" s="498"/>
      <c r="F421" s="498"/>
      <c r="G421" s="498"/>
      <c r="H421" s="498"/>
      <c r="I421" s="498"/>
      <c r="J421" s="498"/>
      <c r="K421" s="498"/>
      <c r="L421" s="498"/>
      <c r="M421" s="498"/>
    </row>
    <row r="422" ht="12.75" customHeight="1">
      <c r="A422" s="492"/>
      <c r="B422" s="498"/>
      <c r="C422" s="498"/>
      <c r="D422" s="498"/>
      <c r="E422" s="498"/>
      <c r="F422" s="498"/>
      <c r="G422" s="498"/>
      <c r="H422" s="498"/>
      <c r="I422" s="498"/>
      <c r="J422" s="498"/>
      <c r="K422" s="498"/>
      <c r="L422" s="498"/>
      <c r="M422" s="498"/>
    </row>
    <row r="423" ht="12.75" customHeight="1">
      <c r="A423" s="492"/>
      <c r="B423" s="498"/>
      <c r="C423" s="498"/>
      <c r="D423" s="498"/>
      <c r="E423" s="498"/>
      <c r="F423" s="498"/>
      <c r="G423" s="498"/>
      <c r="H423" s="498"/>
      <c r="I423" s="498"/>
      <c r="J423" s="498"/>
      <c r="K423" s="498"/>
      <c r="L423" s="498"/>
      <c r="M423" s="498"/>
    </row>
    <row r="424" ht="12.75" customHeight="1">
      <c r="A424" s="492"/>
      <c r="B424" s="498"/>
      <c r="C424" s="498"/>
      <c r="D424" s="498"/>
      <c r="E424" s="498"/>
      <c r="F424" s="498"/>
      <c r="G424" s="498"/>
      <c r="H424" s="498"/>
      <c r="I424" s="498"/>
      <c r="J424" s="498"/>
      <c r="K424" s="498"/>
      <c r="L424" s="498"/>
      <c r="M424" s="498"/>
    </row>
    <row r="425" ht="12.75" customHeight="1">
      <c r="A425" s="492"/>
      <c r="B425" s="498"/>
      <c r="C425" s="498"/>
      <c r="D425" s="498"/>
      <c r="E425" s="498"/>
      <c r="F425" s="498"/>
      <c r="G425" s="498"/>
      <c r="H425" s="498"/>
      <c r="I425" s="498"/>
      <c r="J425" s="498"/>
      <c r="K425" s="498"/>
      <c r="L425" s="498"/>
      <c r="M425" s="498"/>
    </row>
    <row r="426" ht="12.75" customHeight="1">
      <c r="A426" s="492"/>
      <c r="B426" s="498"/>
      <c r="C426" s="498"/>
      <c r="D426" s="498"/>
      <c r="E426" s="498"/>
      <c r="F426" s="498"/>
      <c r="G426" s="498"/>
      <c r="H426" s="498"/>
      <c r="I426" s="498"/>
      <c r="J426" s="498"/>
      <c r="K426" s="498"/>
      <c r="L426" s="498"/>
      <c r="M426" s="498"/>
    </row>
    <row r="427" ht="12.75" customHeight="1">
      <c r="A427" s="492"/>
      <c r="B427" s="498"/>
      <c r="C427" s="498"/>
      <c r="D427" s="498"/>
      <c r="E427" s="498"/>
      <c r="F427" s="498"/>
      <c r="G427" s="498"/>
      <c r="H427" s="498"/>
      <c r="I427" s="498"/>
      <c r="J427" s="498"/>
      <c r="K427" s="498"/>
      <c r="L427" s="498"/>
      <c r="M427" s="498"/>
    </row>
    <row r="428" ht="12.75" customHeight="1">
      <c r="A428" s="492"/>
      <c r="B428" s="498"/>
      <c r="C428" s="498"/>
      <c r="D428" s="498"/>
      <c r="E428" s="498"/>
      <c r="F428" s="498"/>
      <c r="G428" s="498"/>
      <c r="H428" s="498"/>
      <c r="I428" s="498"/>
      <c r="J428" s="498"/>
      <c r="K428" s="498"/>
      <c r="L428" s="498"/>
      <c r="M428" s="498"/>
    </row>
    <row r="429" ht="12.75" customHeight="1">
      <c r="A429" s="492"/>
      <c r="B429" s="498"/>
      <c r="C429" s="498"/>
      <c r="D429" s="498"/>
      <c r="E429" s="498"/>
      <c r="F429" s="498"/>
      <c r="G429" s="498"/>
      <c r="H429" s="498"/>
      <c r="I429" s="498"/>
      <c r="J429" s="498"/>
      <c r="K429" s="498"/>
      <c r="L429" s="498"/>
      <c r="M429" s="498"/>
    </row>
    <row r="430" ht="12.75" customHeight="1">
      <c r="A430" s="492"/>
      <c r="B430" s="498"/>
      <c r="C430" s="498"/>
      <c r="D430" s="498"/>
      <c r="E430" s="498"/>
      <c r="F430" s="498"/>
      <c r="G430" s="498"/>
      <c r="H430" s="498"/>
      <c r="I430" s="498"/>
      <c r="J430" s="498"/>
      <c r="K430" s="498"/>
      <c r="L430" s="498"/>
      <c r="M430" s="498"/>
    </row>
    <row r="431" ht="12.75" customHeight="1">
      <c r="A431" s="492"/>
      <c r="B431" s="498"/>
      <c r="C431" s="498"/>
      <c r="D431" s="498"/>
      <c r="E431" s="498"/>
      <c r="F431" s="498"/>
      <c r="G431" s="498"/>
      <c r="H431" s="498"/>
      <c r="I431" s="498"/>
      <c r="J431" s="498"/>
      <c r="K431" s="498"/>
      <c r="L431" s="498"/>
      <c r="M431" s="498"/>
    </row>
    <row r="432" ht="12.75" customHeight="1">
      <c r="A432" s="492"/>
      <c r="B432" s="498"/>
      <c r="C432" s="498"/>
      <c r="D432" s="498"/>
      <c r="E432" s="498"/>
      <c r="F432" s="498"/>
      <c r="G432" s="498"/>
      <c r="H432" s="498"/>
      <c r="I432" s="498"/>
      <c r="J432" s="498"/>
      <c r="K432" s="498"/>
      <c r="L432" s="498"/>
      <c r="M432" s="498"/>
    </row>
    <row r="433" ht="12.75" customHeight="1">
      <c r="A433" s="492"/>
      <c r="B433" s="498"/>
      <c r="C433" s="498"/>
      <c r="D433" s="498"/>
      <c r="E433" s="498"/>
      <c r="F433" s="498"/>
      <c r="G433" s="498"/>
      <c r="H433" s="498"/>
      <c r="I433" s="498"/>
      <c r="J433" s="498"/>
      <c r="K433" s="498"/>
      <c r="L433" s="498"/>
      <c r="M433" s="498"/>
    </row>
    <row r="434" ht="12.75" customHeight="1">
      <c r="A434" s="492"/>
      <c r="B434" s="498"/>
      <c r="C434" s="498"/>
      <c r="D434" s="498"/>
      <c r="E434" s="498"/>
      <c r="F434" s="498"/>
      <c r="G434" s="498"/>
      <c r="H434" s="498"/>
      <c r="I434" s="498"/>
      <c r="J434" s="498"/>
      <c r="K434" s="498"/>
      <c r="L434" s="498"/>
      <c r="M434" s="498"/>
    </row>
    <row r="435" ht="12.75" customHeight="1">
      <c r="A435" s="492"/>
      <c r="B435" s="498"/>
      <c r="C435" s="498"/>
      <c r="D435" s="498"/>
      <c r="E435" s="498"/>
      <c r="F435" s="498"/>
      <c r="G435" s="498"/>
      <c r="H435" s="498"/>
      <c r="I435" s="498"/>
      <c r="J435" s="498"/>
      <c r="K435" s="498"/>
      <c r="L435" s="498"/>
      <c r="M435" s="498"/>
    </row>
    <row r="436" ht="12.75" customHeight="1">
      <c r="A436" s="492"/>
      <c r="B436" s="498"/>
      <c r="C436" s="498"/>
      <c r="D436" s="498"/>
      <c r="E436" s="498"/>
      <c r="F436" s="498"/>
      <c r="G436" s="498"/>
      <c r="H436" s="498"/>
      <c r="I436" s="498"/>
      <c r="J436" s="498"/>
      <c r="K436" s="498"/>
      <c r="L436" s="498"/>
      <c r="M436" s="498"/>
    </row>
    <row r="437" ht="12.75" customHeight="1">
      <c r="A437" s="492"/>
      <c r="B437" s="498"/>
      <c r="C437" s="498"/>
      <c r="D437" s="498"/>
      <c r="E437" s="498"/>
      <c r="F437" s="498"/>
      <c r="G437" s="498"/>
      <c r="H437" s="498"/>
      <c r="I437" s="498"/>
      <c r="J437" s="498"/>
      <c r="K437" s="498"/>
      <c r="L437" s="498"/>
      <c r="M437" s="498"/>
    </row>
    <row r="438" ht="12.75" customHeight="1">
      <c r="A438" s="492"/>
      <c r="B438" s="498"/>
      <c r="C438" s="498"/>
      <c r="D438" s="498"/>
      <c r="E438" s="498"/>
      <c r="F438" s="498"/>
      <c r="G438" s="498"/>
      <c r="H438" s="498"/>
      <c r="I438" s="498"/>
      <c r="J438" s="498"/>
      <c r="K438" s="498"/>
      <c r="L438" s="498"/>
      <c r="M438" s="498"/>
    </row>
    <row r="439" ht="12.75" customHeight="1">
      <c r="A439" s="492"/>
      <c r="B439" s="498"/>
      <c r="C439" s="498"/>
      <c r="D439" s="498"/>
      <c r="E439" s="498"/>
      <c r="F439" s="498"/>
      <c r="G439" s="498"/>
      <c r="H439" s="498"/>
      <c r="I439" s="498"/>
      <c r="J439" s="498"/>
      <c r="K439" s="498"/>
      <c r="L439" s="498"/>
      <c r="M439" s="498"/>
    </row>
    <row r="440" ht="12.75" customHeight="1">
      <c r="A440" s="492"/>
      <c r="B440" s="498"/>
      <c r="C440" s="498"/>
      <c r="D440" s="498"/>
      <c r="E440" s="498"/>
      <c r="F440" s="498"/>
      <c r="G440" s="498"/>
      <c r="H440" s="498"/>
      <c r="I440" s="498"/>
      <c r="J440" s="498"/>
      <c r="K440" s="498"/>
      <c r="L440" s="498"/>
      <c r="M440" s="498"/>
    </row>
    <row r="441" ht="12.75" customHeight="1">
      <c r="A441" s="492"/>
      <c r="B441" s="498"/>
      <c r="C441" s="498"/>
      <c r="D441" s="498"/>
      <c r="E441" s="498"/>
      <c r="F441" s="498"/>
      <c r="G441" s="498"/>
      <c r="H441" s="498"/>
      <c r="I441" s="498"/>
      <c r="J441" s="498"/>
      <c r="K441" s="498"/>
      <c r="L441" s="498"/>
      <c r="M441" s="498"/>
    </row>
    <row r="442" ht="12.75" customHeight="1">
      <c r="A442" s="492"/>
      <c r="B442" s="498"/>
      <c r="C442" s="498"/>
      <c r="D442" s="498"/>
      <c r="E442" s="498"/>
      <c r="F442" s="498"/>
      <c r="G442" s="498"/>
      <c r="H442" s="498"/>
      <c r="I442" s="498"/>
      <c r="J442" s="498"/>
      <c r="K442" s="498"/>
      <c r="L442" s="498"/>
      <c r="M442" s="498"/>
    </row>
    <row r="443" ht="12.75" customHeight="1">
      <c r="A443" s="492"/>
      <c r="B443" s="498"/>
      <c r="C443" s="498"/>
      <c r="D443" s="498"/>
      <c r="E443" s="498"/>
      <c r="F443" s="498"/>
      <c r="G443" s="498"/>
      <c r="H443" s="498"/>
      <c r="I443" s="498"/>
      <c r="J443" s="498"/>
      <c r="K443" s="498"/>
      <c r="L443" s="498"/>
      <c r="M443" s="498"/>
    </row>
    <row r="444" ht="12.75" customHeight="1">
      <c r="A444" s="492"/>
      <c r="B444" s="498"/>
      <c r="C444" s="498"/>
      <c r="D444" s="498"/>
      <c r="E444" s="498"/>
      <c r="F444" s="498"/>
      <c r="G444" s="498"/>
      <c r="H444" s="498"/>
      <c r="I444" s="498"/>
      <c r="J444" s="498"/>
      <c r="K444" s="498"/>
      <c r="L444" s="498"/>
      <c r="M444" s="498"/>
    </row>
    <row r="445" ht="12.75" customHeight="1">
      <c r="A445" s="492"/>
      <c r="B445" s="498"/>
      <c r="C445" s="498"/>
      <c r="D445" s="498"/>
      <c r="E445" s="498"/>
      <c r="F445" s="498"/>
      <c r="G445" s="498"/>
      <c r="H445" s="498"/>
      <c r="I445" s="498"/>
      <c r="J445" s="498"/>
      <c r="K445" s="498"/>
      <c r="L445" s="498"/>
      <c r="M445" s="498"/>
    </row>
    <row r="446" ht="12.75" customHeight="1">
      <c r="A446" s="492"/>
      <c r="B446" s="498"/>
      <c r="C446" s="498"/>
      <c r="D446" s="498"/>
      <c r="E446" s="498"/>
      <c r="F446" s="498"/>
      <c r="G446" s="498"/>
      <c r="H446" s="498"/>
      <c r="I446" s="498"/>
      <c r="J446" s="498"/>
      <c r="K446" s="498"/>
      <c r="L446" s="498"/>
      <c r="M446" s="498"/>
    </row>
    <row r="447" ht="12.75" customHeight="1">
      <c r="A447" s="492"/>
      <c r="B447" s="498"/>
      <c r="C447" s="498"/>
      <c r="D447" s="498"/>
      <c r="E447" s="498"/>
      <c r="F447" s="498"/>
      <c r="G447" s="498"/>
      <c r="H447" s="498"/>
      <c r="I447" s="498"/>
      <c r="J447" s="498"/>
      <c r="K447" s="498"/>
      <c r="L447" s="498"/>
      <c r="M447" s="498"/>
    </row>
    <row r="448" ht="12.75" customHeight="1">
      <c r="A448" s="492"/>
      <c r="B448" s="498"/>
      <c r="C448" s="498"/>
      <c r="D448" s="498"/>
      <c r="E448" s="498"/>
      <c r="F448" s="498"/>
      <c r="G448" s="498"/>
      <c r="H448" s="498"/>
      <c r="I448" s="498"/>
      <c r="J448" s="498"/>
      <c r="K448" s="498"/>
      <c r="L448" s="498"/>
      <c r="M448" s="498"/>
    </row>
    <row r="449" ht="12.75" customHeight="1">
      <c r="A449" s="492"/>
      <c r="B449" s="498"/>
      <c r="C449" s="498"/>
      <c r="D449" s="498"/>
      <c r="E449" s="498"/>
      <c r="F449" s="498"/>
      <c r="G449" s="498"/>
      <c r="H449" s="498"/>
      <c r="I449" s="498"/>
      <c r="J449" s="498"/>
      <c r="K449" s="498"/>
      <c r="L449" s="498"/>
      <c r="M449" s="498"/>
    </row>
    <row r="450" ht="12.75" customHeight="1">
      <c r="A450" s="492"/>
      <c r="B450" s="498"/>
      <c r="C450" s="498"/>
      <c r="D450" s="498"/>
      <c r="E450" s="498"/>
      <c r="F450" s="498"/>
      <c r="G450" s="498"/>
      <c r="H450" s="498"/>
      <c r="I450" s="498"/>
      <c r="J450" s="498"/>
      <c r="K450" s="498"/>
      <c r="L450" s="498"/>
      <c r="M450" s="498"/>
    </row>
    <row r="451" ht="12.75" customHeight="1">
      <c r="A451" s="492"/>
      <c r="B451" s="498"/>
      <c r="C451" s="498"/>
      <c r="D451" s="498"/>
      <c r="E451" s="498"/>
      <c r="F451" s="498"/>
      <c r="G451" s="498"/>
      <c r="H451" s="498"/>
      <c r="I451" s="498"/>
      <c r="J451" s="498"/>
      <c r="K451" s="498"/>
      <c r="L451" s="498"/>
      <c r="M451" s="498"/>
    </row>
    <row r="452" ht="12.75" customHeight="1">
      <c r="A452" s="492"/>
      <c r="B452" s="498"/>
      <c r="C452" s="498"/>
      <c r="D452" s="498"/>
      <c r="E452" s="498"/>
      <c r="F452" s="498"/>
      <c r="G452" s="498"/>
      <c r="H452" s="498"/>
      <c r="I452" s="498"/>
      <c r="J452" s="498"/>
      <c r="K452" s="498"/>
      <c r="L452" s="498"/>
      <c r="M452" s="498"/>
    </row>
    <row r="453" ht="12.75" customHeight="1">
      <c r="A453" s="492"/>
      <c r="B453" s="498"/>
      <c r="C453" s="498"/>
      <c r="D453" s="498"/>
      <c r="E453" s="498"/>
      <c r="F453" s="498"/>
      <c r="G453" s="498"/>
      <c r="H453" s="498"/>
      <c r="I453" s="498"/>
      <c r="J453" s="498"/>
      <c r="K453" s="498"/>
      <c r="L453" s="498"/>
      <c r="M453" s="498"/>
    </row>
    <row r="454" ht="12.75" customHeight="1">
      <c r="A454" s="492"/>
      <c r="B454" s="498"/>
      <c r="C454" s="498"/>
      <c r="D454" s="498"/>
      <c r="E454" s="498"/>
      <c r="F454" s="498"/>
      <c r="G454" s="498"/>
      <c r="H454" s="498"/>
      <c r="I454" s="498"/>
      <c r="J454" s="498"/>
      <c r="K454" s="498"/>
      <c r="L454" s="498"/>
      <c r="M454" s="498"/>
    </row>
    <row r="455" ht="12.75" customHeight="1">
      <c r="A455" s="492"/>
      <c r="B455" s="498"/>
      <c r="C455" s="498"/>
      <c r="D455" s="498"/>
      <c r="E455" s="498"/>
      <c r="F455" s="498"/>
      <c r="G455" s="498"/>
      <c r="H455" s="498"/>
      <c r="I455" s="498"/>
      <c r="J455" s="498"/>
      <c r="K455" s="498"/>
      <c r="L455" s="498"/>
      <c r="M455" s="498"/>
    </row>
    <row r="456" ht="12.75" customHeight="1">
      <c r="A456" s="492"/>
      <c r="B456" s="498"/>
      <c r="C456" s="498"/>
      <c r="D456" s="498"/>
      <c r="E456" s="498"/>
      <c r="F456" s="498"/>
      <c r="G456" s="498"/>
      <c r="H456" s="498"/>
      <c r="I456" s="498"/>
      <c r="J456" s="498"/>
      <c r="K456" s="498"/>
      <c r="L456" s="498"/>
      <c r="M456" s="498"/>
    </row>
    <row r="457" ht="12.75" customHeight="1">
      <c r="A457" s="492"/>
      <c r="B457" s="498"/>
      <c r="C457" s="498"/>
      <c r="D457" s="498"/>
      <c r="E457" s="498"/>
      <c r="F457" s="498"/>
      <c r="G457" s="498"/>
      <c r="H457" s="498"/>
      <c r="I457" s="498"/>
      <c r="J457" s="498"/>
      <c r="K457" s="498"/>
      <c r="L457" s="498"/>
      <c r="M457" s="498"/>
    </row>
    <row r="458" ht="12.75" customHeight="1">
      <c r="A458" s="492"/>
      <c r="B458" s="498"/>
      <c r="C458" s="498"/>
      <c r="D458" s="498"/>
      <c r="E458" s="498"/>
      <c r="F458" s="498"/>
      <c r="G458" s="498"/>
      <c r="H458" s="498"/>
      <c r="I458" s="498"/>
      <c r="J458" s="498"/>
      <c r="K458" s="498"/>
      <c r="L458" s="498"/>
      <c r="M458" s="498"/>
    </row>
    <row r="459" ht="12.75" customHeight="1">
      <c r="A459" s="492"/>
      <c r="B459" s="498"/>
      <c r="C459" s="498"/>
      <c r="D459" s="498"/>
      <c r="E459" s="498"/>
      <c r="F459" s="498"/>
      <c r="G459" s="498"/>
      <c r="H459" s="498"/>
      <c r="I459" s="498"/>
      <c r="J459" s="498"/>
      <c r="K459" s="498"/>
      <c r="L459" s="498"/>
      <c r="M459" s="498"/>
    </row>
    <row r="460" ht="12.75" customHeight="1">
      <c r="A460" s="492"/>
      <c r="B460" s="498"/>
      <c r="C460" s="498"/>
      <c r="D460" s="498"/>
      <c r="E460" s="498"/>
      <c r="F460" s="498"/>
      <c r="G460" s="498"/>
      <c r="H460" s="498"/>
      <c r="I460" s="498"/>
      <c r="J460" s="498"/>
      <c r="K460" s="498"/>
      <c r="L460" s="498"/>
      <c r="M460" s="498"/>
    </row>
    <row r="461" ht="12.75" customHeight="1">
      <c r="A461" s="492"/>
      <c r="B461" s="498"/>
      <c r="C461" s="498"/>
      <c r="D461" s="498"/>
      <c r="E461" s="498"/>
      <c r="F461" s="498"/>
      <c r="G461" s="498"/>
      <c r="H461" s="498"/>
      <c r="I461" s="498"/>
      <c r="J461" s="498"/>
      <c r="K461" s="498"/>
      <c r="L461" s="498"/>
      <c r="M461" s="498"/>
    </row>
    <row r="462" ht="12.75" customHeight="1">
      <c r="A462" s="492"/>
      <c r="B462" s="498"/>
      <c r="C462" s="498"/>
      <c r="D462" s="498"/>
      <c r="E462" s="498"/>
      <c r="F462" s="498"/>
      <c r="G462" s="498"/>
      <c r="H462" s="498"/>
      <c r="I462" s="498"/>
      <c r="J462" s="498"/>
      <c r="K462" s="498"/>
      <c r="L462" s="498"/>
      <c r="M462" s="498"/>
    </row>
    <row r="463" ht="12.75" customHeight="1">
      <c r="A463" s="492"/>
      <c r="B463" s="498"/>
      <c r="C463" s="498"/>
      <c r="D463" s="498"/>
      <c r="E463" s="498"/>
      <c r="F463" s="498"/>
      <c r="G463" s="498"/>
      <c r="H463" s="498"/>
      <c r="I463" s="498"/>
      <c r="J463" s="498"/>
      <c r="K463" s="498"/>
      <c r="L463" s="498"/>
      <c r="M463" s="498"/>
    </row>
    <row r="464" ht="12.75" customHeight="1">
      <c r="A464" s="492"/>
      <c r="B464" s="498"/>
      <c r="C464" s="498"/>
      <c r="D464" s="498"/>
      <c r="E464" s="498"/>
      <c r="F464" s="498"/>
      <c r="G464" s="498"/>
      <c r="H464" s="498"/>
      <c r="I464" s="498"/>
      <c r="J464" s="498"/>
      <c r="K464" s="498"/>
      <c r="L464" s="498"/>
      <c r="M464" s="498"/>
    </row>
    <row r="465" ht="12.75" customHeight="1">
      <c r="A465" s="492"/>
      <c r="B465" s="498"/>
      <c r="C465" s="498"/>
      <c r="D465" s="498"/>
      <c r="E465" s="498"/>
      <c r="F465" s="498"/>
      <c r="G465" s="498"/>
      <c r="H465" s="498"/>
      <c r="I465" s="498"/>
      <c r="J465" s="498"/>
      <c r="K465" s="498"/>
      <c r="L465" s="498"/>
      <c r="M465" s="498"/>
    </row>
    <row r="466" ht="12.75" customHeight="1">
      <c r="A466" s="492"/>
      <c r="B466" s="498"/>
      <c r="C466" s="498"/>
      <c r="D466" s="498"/>
      <c r="E466" s="498"/>
      <c r="F466" s="498"/>
      <c r="G466" s="498"/>
      <c r="H466" s="498"/>
      <c r="I466" s="498"/>
      <c r="J466" s="498"/>
      <c r="K466" s="498"/>
      <c r="L466" s="498"/>
      <c r="M466" s="498"/>
    </row>
    <row r="467" ht="12.75" customHeight="1">
      <c r="A467" s="492"/>
      <c r="B467" s="498"/>
      <c r="C467" s="498"/>
      <c r="D467" s="498"/>
      <c r="E467" s="498"/>
      <c r="F467" s="498"/>
      <c r="G467" s="498"/>
      <c r="H467" s="498"/>
      <c r="I467" s="498"/>
      <c r="J467" s="498"/>
      <c r="K467" s="498"/>
      <c r="L467" s="498"/>
      <c r="M467" s="498"/>
    </row>
    <row r="468" ht="12.75" customHeight="1">
      <c r="A468" s="492"/>
      <c r="B468" s="498"/>
      <c r="C468" s="498"/>
      <c r="D468" s="498"/>
      <c r="E468" s="498"/>
      <c r="F468" s="498"/>
      <c r="G468" s="498"/>
      <c r="H468" s="498"/>
      <c r="I468" s="498"/>
      <c r="J468" s="498"/>
      <c r="K468" s="498"/>
      <c r="L468" s="498"/>
      <c r="M468" s="498"/>
    </row>
    <row r="469" ht="12.75" customHeight="1">
      <c r="A469" s="492"/>
      <c r="B469" s="498"/>
      <c r="C469" s="498"/>
      <c r="D469" s="498"/>
      <c r="E469" s="498"/>
      <c r="F469" s="498"/>
      <c r="G469" s="498"/>
      <c r="H469" s="498"/>
      <c r="I469" s="498"/>
      <c r="J469" s="498"/>
      <c r="K469" s="498"/>
      <c r="L469" s="498"/>
      <c r="M469" s="498"/>
    </row>
    <row r="470" ht="12.75" customHeight="1">
      <c r="A470" s="492"/>
      <c r="B470" s="498"/>
      <c r="C470" s="498"/>
      <c r="D470" s="498"/>
      <c r="E470" s="498"/>
      <c r="F470" s="498"/>
      <c r="G470" s="498"/>
      <c r="H470" s="498"/>
      <c r="I470" s="498"/>
      <c r="J470" s="498"/>
      <c r="K470" s="498"/>
      <c r="L470" s="498"/>
      <c r="M470" s="498"/>
    </row>
    <row r="471" ht="12.75" customHeight="1">
      <c r="A471" s="492"/>
      <c r="B471" s="498"/>
      <c r="C471" s="498"/>
      <c r="D471" s="498"/>
      <c r="E471" s="498"/>
      <c r="F471" s="498"/>
      <c r="G471" s="498"/>
      <c r="H471" s="498"/>
      <c r="I471" s="498"/>
      <c r="J471" s="498"/>
      <c r="K471" s="498"/>
      <c r="L471" s="498"/>
      <c r="M471" s="498"/>
    </row>
    <row r="472" ht="12.75" customHeight="1">
      <c r="A472" s="492"/>
      <c r="B472" s="498"/>
      <c r="C472" s="498"/>
      <c r="D472" s="498"/>
      <c r="E472" s="498"/>
      <c r="F472" s="498"/>
      <c r="G472" s="498"/>
      <c r="H472" s="498"/>
      <c r="I472" s="498"/>
      <c r="J472" s="498"/>
      <c r="K472" s="498"/>
      <c r="L472" s="498"/>
      <c r="M472" s="498"/>
    </row>
    <row r="473" ht="12.75" customHeight="1">
      <c r="A473" s="492"/>
      <c r="B473" s="498"/>
      <c r="C473" s="498"/>
      <c r="D473" s="498"/>
      <c r="E473" s="498"/>
      <c r="F473" s="498"/>
      <c r="G473" s="498"/>
      <c r="H473" s="498"/>
      <c r="I473" s="498"/>
      <c r="J473" s="498"/>
      <c r="K473" s="498"/>
      <c r="L473" s="498"/>
      <c r="M473" s="498"/>
    </row>
    <row r="474" ht="12.75" customHeight="1">
      <c r="A474" s="492"/>
      <c r="B474" s="498"/>
      <c r="C474" s="498"/>
      <c r="D474" s="498"/>
      <c r="E474" s="498"/>
      <c r="F474" s="498"/>
      <c r="G474" s="498"/>
      <c r="H474" s="498"/>
      <c r="I474" s="498"/>
      <c r="J474" s="498"/>
      <c r="K474" s="498"/>
      <c r="L474" s="498"/>
      <c r="M474" s="498"/>
    </row>
    <row r="475" ht="12.75" customHeight="1">
      <c r="A475" s="492"/>
      <c r="B475" s="498"/>
      <c r="C475" s="498"/>
      <c r="D475" s="498"/>
      <c r="E475" s="498"/>
      <c r="F475" s="498"/>
      <c r="G475" s="498"/>
      <c r="H475" s="498"/>
      <c r="I475" s="498"/>
      <c r="J475" s="498"/>
      <c r="K475" s="498"/>
      <c r="L475" s="498"/>
      <c r="M475" s="498"/>
    </row>
    <row r="476" ht="12.75" customHeight="1">
      <c r="A476" s="492"/>
      <c r="B476" s="498"/>
      <c r="C476" s="498"/>
      <c r="D476" s="498"/>
      <c r="E476" s="498"/>
      <c r="F476" s="498"/>
      <c r="G476" s="498"/>
      <c r="H476" s="498"/>
      <c r="I476" s="498"/>
      <c r="J476" s="498"/>
      <c r="K476" s="498"/>
      <c r="L476" s="498"/>
      <c r="M476" s="498"/>
    </row>
    <row r="477" ht="12.75" customHeight="1">
      <c r="A477" s="492"/>
      <c r="B477" s="498"/>
      <c r="C477" s="498"/>
      <c r="D477" s="498"/>
      <c r="E477" s="498"/>
      <c r="F477" s="498"/>
      <c r="G477" s="498"/>
      <c r="H477" s="498"/>
      <c r="I477" s="498"/>
      <c r="J477" s="498"/>
      <c r="K477" s="498"/>
      <c r="L477" s="498"/>
      <c r="M477" s="498"/>
    </row>
    <row r="478" ht="12.75" customHeight="1">
      <c r="A478" s="492"/>
      <c r="B478" s="498"/>
      <c r="C478" s="498"/>
      <c r="D478" s="498"/>
      <c r="E478" s="498"/>
      <c r="F478" s="498"/>
      <c r="G478" s="498"/>
      <c r="H478" s="498"/>
      <c r="I478" s="498"/>
      <c r="J478" s="498"/>
      <c r="K478" s="498"/>
      <c r="L478" s="498"/>
      <c r="M478" s="498"/>
    </row>
    <row r="479" ht="12.75" customHeight="1">
      <c r="A479" s="492"/>
      <c r="B479" s="498"/>
      <c r="C479" s="498"/>
      <c r="D479" s="498"/>
      <c r="E479" s="498"/>
      <c r="F479" s="498"/>
      <c r="G479" s="498"/>
      <c r="H479" s="498"/>
      <c r="I479" s="498"/>
      <c r="J479" s="498"/>
      <c r="K479" s="498"/>
      <c r="L479" s="498"/>
      <c r="M479" s="498"/>
    </row>
    <row r="480" ht="12.75" customHeight="1">
      <c r="A480" s="492"/>
      <c r="B480" s="498"/>
      <c r="C480" s="498"/>
      <c r="D480" s="498"/>
      <c r="E480" s="498"/>
      <c r="F480" s="498"/>
      <c r="G480" s="498"/>
      <c r="H480" s="498"/>
      <c r="I480" s="498"/>
      <c r="J480" s="498"/>
      <c r="K480" s="498"/>
      <c r="L480" s="498"/>
      <c r="M480" s="498"/>
    </row>
    <row r="481" ht="12.75" customHeight="1">
      <c r="A481" s="492"/>
      <c r="B481" s="498"/>
      <c r="C481" s="498"/>
      <c r="D481" s="498"/>
      <c r="E481" s="498"/>
      <c r="F481" s="498"/>
      <c r="G481" s="498"/>
      <c r="H481" s="498"/>
      <c r="I481" s="498"/>
      <c r="J481" s="498"/>
      <c r="K481" s="498"/>
      <c r="L481" s="498"/>
      <c r="M481" s="498"/>
    </row>
    <row r="482" ht="12.75" customHeight="1">
      <c r="A482" s="492"/>
      <c r="B482" s="498"/>
      <c r="C482" s="498"/>
      <c r="D482" s="498"/>
      <c r="E482" s="498"/>
      <c r="F482" s="498"/>
      <c r="G482" s="498"/>
      <c r="H482" s="498"/>
      <c r="I482" s="498"/>
      <c r="J482" s="498"/>
      <c r="K482" s="498"/>
      <c r="L482" s="498"/>
      <c r="M482" s="498"/>
    </row>
    <row r="483" ht="12.75" customHeight="1">
      <c r="A483" s="492"/>
      <c r="B483" s="498"/>
      <c r="C483" s="498"/>
      <c r="D483" s="498"/>
      <c r="E483" s="498"/>
      <c r="F483" s="498"/>
      <c r="G483" s="498"/>
      <c r="H483" s="498"/>
      <c r="I483" s="498"/>
      <c r="J483" s="498"/>
      <c r="K483" s="498"/>
      <c r="L483" s="498"/>
      <c r="M483" s="498"/>
    </row>
    <row r="484" ht="12.75" customHeight="1">
      <c r="A484" s="492"/>
      <c r="B484" s="498"/>
      <c r="C484" s="498"/>
      <c r="D484" s="498"/>
      <c r="E484" s="498"/>
      <c r="F484" s="498"/>
      <c r="G484" s="498"/>
      <c r="H484" s="498"/>
      <c r="I484" s="498"/>
      <c r="J484" s="498"/>
      <c r="K484" s="498"/>
      <c r="L484" s="498"/>
      <c r="M484" s="498"/>
    </row>
    <row r="485" ht="12.75" customHeight="1">
      <c r="A485" s="492"/>
      <c r="B485" s="498"/>
      <c r="C485" s="498"/>
      <c r="D485" s="498"/>
      <c r="E485" s="498"/>
      <c r="F485" s="498"/>
      <c r="G485" s="498"/>
      <c r="H485" s="498"/>
      <c r="I485" s="498"/>
      <c r="J485" s="498"/>
      <c r="K485" s="498"/>
      <c r="L485" s="498"/>
      <c r="M485" s="498"/>
    </row>
    <row r="486" ht="12.75" customHeight="1">
      <c r="A486" s="492"/>
      <c r="B486" s="498"/>
      <c r="C486" s="498"/>
      <c r="D486" s="498"/>
      <c r="E486" s="498"/>
      <c r="F486" s="498"/>
      <c r="G486" s="498"/>
      <c r="H486" s="498"/>
      <c r="I486" s="498"/>
      <c r="J486" s="498"/>
      <c r="K486" s="498"/>
      <c r="L486" s="498"/>
      <c r="M486" s="498"/>
    </row>
    <row r="487" ht="12.75" customHeight="1">
      <c r="A487" s="492"/>
      <c r="B487" s="498"/>
      <c r="C487" s="498"/>
      <c r="D487" s="498"/>
      <c r="E487" s="498"/>
      <c r="F487" s="498"/>
      <c r="G487" s="498"/>
      <c r="H487" s="498"/>
      <c r="I487" s="498"/>
      <c r="J487" s="498"/>
      <c r="K487" s="498"/>
      <c r="L487" s="498"/>
      <c r="M487" s="498"/>
    </row>
    <row r="488" ht="12.75" customHeight="1">
      <c r="A488" s="492"/>
      <c r="B488" s="498"/>
      <c r="C488" s="498"/>
      <c r="D488" s="498"/>
      <c r="E488" s="498"/>
      <c r="F488" s="498"/>
      <c r="G488" s="498"/>
      <c r="H488" s="498"/>
      <c r="I488" s="498"/>
      <c r="J488" s="498"/>
      <c r="K488" s="498"/>
      <c r="L488" s="498"/>
      <c r="M488" s="498"/>
    </row>
    <row r="489" ht="12.75" customHeight="1">
      <c r="A489" s="492"/>
      <c r="B489" s="498"/>
      <c r="C489" s="498"/>
      <c r="D489" s="498"/>
      <c r="E489" s="498"/>
      <c r="F489" s="498"/>
      <c r="G489" s="498"/>
      <c r="H489" s="498"/>
      <c r="I489" s="498"/>
      <c r="J489" s="498"/>
      <c r="K489" s="498"/>
      <c r="L489" s="498"/>
      <c r="M489" s="498"/>
    </row>
    <row r="490" ht="12.75" customHeight="1">
      <c r="A490" s="492"/>
      <c r="B490" s="498"/>
      <c r="C490" s="498"/>
      <c r="D490" s="498"/>
      <c r="E490" s="498"/>
      <c r="F490" s="498"/>
      <c r="G490" s="498"/>
      <c r="H490" s="498"/>
      <c r="I490" s="498"/>
      <c r="J490" s="498"/>
      <c r="K490" s="498"/>
      <c r="L490" s="498"/>
      <c r="M490" s="498"/>
    </row>
    <row r="491" ht="12.75" customHeight="1">
      <c r="A491" s="492"/>
      <c r="B491" s="498"/>
      <c r="C491" s="498"/>
      <c r="D491" s="498"/>
      <c r="E491" s="498"/>
      <c r="F491" s="498"/>
      <c r="G491" s="498"/>
      <c r="H491" s="498"/>
      <c r="I491" s="498"/>
      <c r="J491" s="498"/>
      <c r="K491" s="498"/>
      <c r="L491" s="498"/>
      <c r="M491" s="498"/>
    </row>
    <row r="492" ht="12.75" customHeight="1">
      <c r="A492" s="492"/>
      <c r="B492" s="498"/>
      <c r="C492" s="498"/>
      <c r="D492" s="498"/>
      <c r="E492" s="498"/>
      <c r="F492" s="498"/>
      <c r="G492" s="498"/>
      <c r="H492" s="498"/>
      <c r="I492" s="498"/>
      <c r="J492" s="498"/>
      <c r="K492" s="498"/>
      <c r="L492" s="498"/>
      <c r="M492" s="498"/>
    </row>
    <row r="493" ht="12.75" customHeight="1">
      <c r="A493" s="492"/>
      <c r="B493" s="498"/>
      <c r="C493" s="498"/>
      <c r="D493" s="498"/>
      <c r="E493" s="498"/>
      <c r="F493" s="498"/>
      <c r="G493" s="498"/>
      <c r="H493" s="498"/>
      <c r="I493" s="498"/>
      <c r="J493" s="498"/>
      <c r="K493" s="498"/>
      <c r="L493" s="498"/>
      <c r="M493" s="498"/>
    </row>
    <row r="494" ht="12.75" customHeight="1">
      <c r="A494" s="492"/>
      <c r="B494" s="498"/>
      <c r="C494" s="498"/>
      <c r="D494" s="498"/>
      <c r="E494" s="498"/>
      <c r="F494" s="498"/>
      <c r="G494" s="498"/>
      <c r="H494" s="498"/>
      <c r="I494" s="498"/>
      <c r="J494" s="498"/>
      <c r="K494" s="498"/>
      <c r="L494" s="498"/>
      <c r="M494" s="498"/>
    </row>
    <row r="495" ht="12.75" customHeight="1">
      <c r="A495" s="492"/>
      <c r="B495" s="498"/>
      <c r="C495" s="498"/>
      <c r="D495" s="498"/>
      <c r="E495" s="498"/>
      <c r="F495" s="498"/>
      <c r="G495" s="498"/>
      <c r="H495" s="498"/>
      <c r="I495" s="498"/>
      <c r="J495" s="498"/>
      <c r="K495" s="498"/>
      <c r="L495" s="498"/>
      <c r="M495" s="498"/>
    </row>
    <row r="496" ht="12.75" customHeight="1">
      <c r="A496" s="492"/>
      <c r="B496" s="498"/>
      <c r="C496" s="498"/>
      <c r="D496" s="498"/>
      <c r="E496" s="498"/>
      <c r="F496" s="498"/>
      <c r="G496" s="498"/>
      <c r="H496" s="498"/>
      <c r="I496" s="498"/>
      <c r="J496" s="498"/>
      <c r="K496" s="498"/>
      <c r="L496" s="498"/>
      <c r="M496" s="498"/>
    </row>
    <row r="497" ht="12.75" customHeight="1">
      <c r="A497" s="492"/>
      <c r="B497" s="498"/>
      <c r="C497" s="498"/>
      <c r="D497" s="498"/>
      <c r="E497" s="498"/>
      <c r="F497" s="498"/>
      <c r="G497" s="498"/>
      <c r="H497" s="498"/>
      <c r="I497" s="498"/>
      <c r="J497" s="498"/>
      <c r="K497" s="498"/>
      <c r="L497" s="498"/>
      <c r="M497" s="498"/>
    </row>
    <row r="498" ht="12.75" customHeight="1">
      <c r="A498" s="492"/>
      <c r="B498" s="498"/>
      <c r="C498" s="498"/>
      <c r="D498" s="498"/>
      <c r="E498" s="498"/>
      <c r="F498" s="498"/>
      <c r="G498" s="498"/>
      <c r="H498" s="498"/>
      <c r="I498" s="498"/>
      <c r="J498" s="498"/>
      <c r="K498" s="498"/>
      <c r="L498" s="498"/>
      <c r="M498" s="498"/>
    </row>
    <row r="499" ht="12.75" customHeight="1">
      <c r="A499" s="492"/>
      <c r="B499" s="498"/>
      <c r="C499" s="498"/>
      <c r="D499" s="498"/>
      <c r="E499" s="498"/>
      <c r="F499" s="498"/>
      <c r="G499" s="498"/>
      <c r="H499" s="498"/>
      <c r="I499" s="498"/>
      <c r="J499" s="498"/>
      <c r="K499" s="498"/>
      <c r="L499" s="498"/>
      <c r="M499" s="498"/>
    </row>
    <row r="500" ht="12.75" customHeight="1">
      <c r="A500" s="492"/>
      <c r="B500" s="498"/>
      <c r="C500" s="498"/>
      <c r="D500" s="498"/>
      <c r="E500" s="498"/>
      <c r="F500" s="498"/>
      <c r="G500" s="498"/>
      <c r="H500" s="498"/>
      <c r="I500" s="498"/>
      <c r="J500" s="498"/>
      <c r="K500" s="498"/>
      <c r="L500" s="498"/>
      <c r="M500" s="498"/>
    </row>
    <row r="501" ht="12.75" customHeight="1">
      <c r="A501" s="492"/>
      <c r="B501" s="498"/>
      <c r="C501" s="498"/>
      <c r="D501" s="498"/>
      <c r="E501" s="498"/>
      <c r="F501" s="498"/>
      <c r="G501" s="498"/>
      <c r="H501" s="498"/>
      <c r="I501" s="498"/>
      <c r="J501" s="498"/>
      <c r="K501" s="498"/>
      <c r="L501" s="498"/>
      <c r="M501" s="498"/>
    </row>
    <row r="502" ht="12.75" customHeight="1">
      <c r="A502" s="492"/>
      <c r="B502" s="498"/>
      <c r="C502" s="498"/>
      <c r="D502" s="498"/>
      <c r="E502" s="498"/>
      <c r="F502" s="498"/>
      <c r="G502" s="498"/>
      <c r="H502" s="498"/>
      <c r="I502" s="498"/>
      <c r="J502" s="498"/>
      <c r="K502" s="498"/>
      <c r="L502" s="498"/>
      <c r="M502" s="498"/>
    </row>
    <row r="503" ht="12.75" customHeight="1">
      <c r="A503" s="492"/>
      <c r="B503" s="498"/>
      <c r="C503" s="498"/>
      <c r="D503" s="498"/>
      <c r="E503" s="498"/>
      <c r="F503" s="498"/>
      <c r="G503" s="498"/>
      <c r="H503" s="498"/>
      <c r="I503" s="498"/>
      <c r="J503" s="498"/>
      <c r="K503" s="498"/>
      <c r="L503" s="498"/>
      <c r="M503" s="498"/>
    </row>
    <row r="504" ht="12.75" customHeight="1">
      <c r="A504" s="492"/>
      <c r="B504" s="498"/>
      <c r="C504" s="498"/>
      <c r="D504" s="498"/>
      <c r="E504" s="498"/>
      <c r="F504" s="498"/>
      <c r="G504" s="498"/>
      <c r="H504" s="498"/>
      <c r="I504" s="498"/>
      <c r="J504" s="498"/>
      <c r="K504" s="498"/>
      <c r="L504" s="498"/>
      <c r="M504" s="498"/>
    </row>
    <row r="505" ht="12.75" customHeight="1">
      <c r="A505" s="492"/>
      <c r="B505" s="498"/>
      <c r="C505" s="498"/>
      <c r="D505" s="498"/>
      <c r="E505" s="498"/>
      <c r="F505" s="498"/>
      <c r="G505" s="498"/>
      <c r="H505" s="498"/>
      <c r="I505" s="498"/>
      <c r="J505" s="498"/>
      <c r="K505" s="498"/>
      <c r="L505" s="498"/>
      <c r="M505" s="498"/>
    </row>
    <row r="506" ht="12.75" customHeight="1">
      <c r="A506" s="492"/>
      <c r="B506" s="498"/>
      <c r="C506" s="498"/>
      <c r="D506" s="498"/>
      <c r="E506" s="498"/>
      <c r="F506" s="498"/>
      <c r="G506" s="498"/>
      <c r="H506" s="498"/>
      <c r="I506" s="498"/>
      <c r="J506" s="498"/>
      <c r="K506" s="498"/>
      <c r="L506" s="498"/>
      <c r="M506" s="498"/>
    </row>
    <row r="507" ht="12.75" customHeight="1">
      <c r="A507" s="492"/>
      <c r="B507" s="498"/>
      <c r="C507" s="498"/>
      <c r="D507" s="498"/>
      <c r="E507" s="498"/>
      <c r="F507" s="498"/>
      <c r="G507" s="498"/>
      <c r="H507" s="498"/>
      <c r="I507" s="498"/>
      <c r="J507" s="498"/>
      <c r="K507" s="498"/>
      <c r="L507" s="498"/>
      <c r="M507" s="498"/>
    </row>
    <row r="508" ht="12.75" customHeight="1">
      <c r="A508" s="492"/>
      <c r="B508" s="498"/>
      <c r="C508" s="498"/>
      <c r="D508" s="498"/>
      <c r="E508" s="498"/>
      <c r="F508" s="498"/>
      <c r="G508" s="498"/>
      <c r="H508" s="498"/>
      <c r="I508" s="498"/>
      <c r="J508" s="498"/>
      <c r="K508" s="498"/>
      <c r="L508" s="498"/>
      <c r="M508" s="498"/>
    </row>
    <row r="509" ht="12.75" customHeight="1">
      <c r="A509" s="492"/>
      <c r="B509" s="498"/>
      <c r="C509" s="498"/>
      <c r="D509" s="498"/>
      <c r="E509" s="498"/>
      <c r="F509" s="498"/>
      <c r="G509" s="498"/>
      <c r="H509" s="498"/>
      <c r="I509" s="498"/>
      <c r="J509" s="498"/>
      <c r="K509" s="498"/>
      <c r="L509" s="498"/>
      <c r="M509" s="498"/>
    </row>
    <row r="510" ht="12.75" customHeight="1">
      <c r="A510" s="492"/>
      <c r="B510" s="498"/>
      <c r="C510" s="498"/>
      <c r="D510" s="498"/>
      <c r="E510" s="498"/>
      <c r="F510" s="498"/>
      <c r="G510" s="498"/>
      <c r="H510" s="498"/>
      <c r="I510" s="498"/>
      <c r="J510" s="498"/>
      <c r="K510" s="498"/>
      <c r="L510" s="498"/>
      <c r="M510" s="498"/>
    </row>
    <row r="511" ht="12.75" customHeight="1">
      <c r="A511" s="492"/>
      <c r="B511" s="498"/>
      <c r="C511" s="498"/>
      <c r="D511" s="498"/>
      <c r="E511" s="498"/>
      <c r="F511" s="498"/>
      <c r="G511" s="498"/>
      <c r="H511" s="498"/>
      <c r="I511" s="498"/>
      <c r="J511" s="498"/>
      <c r="K511" s="498"/>
      <c r="L511" s="498"/>
      <c r="M511" s="498"/>
    </row>
    <row r="512" ht="12.75" customHeight="1">
      <c r="A512" s="492"/>
      <c r="B512" s="498"/>
      <c r="C512" s="498"/>
      <c r="D512" s="498"/>
      <c r="E512" s="498"/>
      <c r="F512" s="498"/>
      <c r="G512" s="498"/>
      <c r="H512" s="498"/>
      <c r="I512" s="498"/>
      <c r="J512" s="498"/>
      <c r="K512" s="498"/>
      <c r="L512" s="498"/>
      <c r="M512" s="498"/>
    </row>
    <row r="513" ht="12.75" customHeight="1">
      <c r="A513" s="492"/>
      <c r="B513" s="498"/>
      <c r="C513" s="498"/>
      <c r="D513" s="498"/>
      <c r="E513" s="498"/>
      <c r="F513" s="498"/>
      <c r="G513" s="498"/>
      <c r="H513" s="498"/>
      <c r="I513" s="498"/>
      <c r="J513" s="498"/>
      <c r="K513" s="498"/>
      <c r="L513" s="498"/>
      <c r="M513" s="498"/>
    </row>
    <row r="514" ht="12.75" customHeight="1">
      <c r="A514" s="492"/>
      <c r="B514" s="498"/>
      <c r="C514" s="498"/>
      <c r="D514" s="498"/>
      <c r="E514" s="498"/>
      <c r="F514" s="498"/>
      <c r="G514" s="498"/>
      <c r="H514" s="498"/>
      <c r="I514" s="498"/>
      <c r="J514" s="498"/>
      <c r="K514" s="498"/>
      <c r="L514" s="498"/>
      <c r="M514" s="498"/>
    </row>
    <row r="515" ht="12.75" customHeight="1">
      <c r="A515" s="492"/>
      <c r="B515" s="498"/>
      <c r="C515" s="498"/>
      <c r="D515" s="498"/>
      <c r="E515" s="498"/>
      <c r="F515" s="498"/>
      <c r="G515" s="498"/>
      <c r="H515" s="498"/>
      <c r="I515" s="498"/>
      <c r="J515" s="498"/>
      <c r="K515" s="498"/>
      <c r="L515" s="498"/>
      <c r="M515" s="498"/>
    </row>
    <row r="516" ht="12.75" customHeight="1">
      <c r="A516" s="492"/>
      <c r="B516" s="498"/>
      <c r="C516" s="498"/>
      <c r="D516" s="498"/>
      <c r="E516" s="498"/>
      <c r="F516" s="498"/>
      <c r="G516" s="498"/>
      <c r="H516" s="498"/>
      <c r="I516" s="498"/>
      <c r="J516" s="498"/>
      <c r="K516" s="498"/>
      <c r="L516" s="498"/>
      <c r="M516" s="498"/>
    </row>
    <row r="517" ht="12.75" customHeight="1">
      <c r="A517" s="492"/>
      <c r="B517" s="498"/>
      <c r="C517" s="498"/>
      <c r="D517" s="498"/>
      <c r="E517" s="498"/>
      <c r="F517" s="498"/>
      <c r="G517" s="498"/>
      <c r="H517" s="498"/>
      <c r="I517" s="498"/>
      <c r="J517" s="498"/>
      <c r="K517" s="498"/>
      <c r="L517" s="498"/>
      <c r="M517" s="498"/>
    </row>
    <row r="518" ht="12.75" customHeight="1">
      <c r="A518" s="492"/>
      <c r="B518" s="498"/>
      <c r="C518" s="498"/>
      <c r="D518" s="498"/>
      <c r="E518" s="498"/>
      <c r="F518" s="498"/>
      <c r="G518" s="498"/>
      <c r="H518" s="498"/>
      <c r="I518" s="498"/>
      <c r="J518" s="498"/>
      <c r="K518" s="498"/>
      <c r="L518" s="498"/>
      <c r="M518" s="498"/>
    </row>
    <row r="519" ht="12.75" customHeight="1">
      <c r="A519" s="492"/>
      <c r="B519" s="498"/>
      <c r="C519" s="498"/>
      <c r="D519" s="498"/>
      <c r="E519" s="498"/>
      <c r="F519" s="498"/>
      <c r="G519" s="498"/>
      <c r="H519" s="498"/>
      <c r="I519" s="498"/>
      <c r="J519" s="498"/>
      <c r="K519" s="498"/>
      <c r="L519" s="498"/>
      <c r="M519" s="498"/>
    </row>
    <row r="520" ht="12.75" customHeight="1">
      <c r="A520" s="492"/>
      <c r="B520" s="498"/>
      <c r="C520" s="498"/>
      <c r="D520" s="498"/>
      <c r="E520" s="498"/>
      <c r="F520" s="498"/>
      <c r="G520" s="498"/>
      <c r="H520" s="498"/>
      <c r="I520" s="498"/>
      <c r="J520" s="498"/>
      <c r="K520" s="498"/>
      <c r="L520" s="498"/>
      <c r="M520" s="498"/>
    </row>
    <row r="521" ht="12.75" customHeight="1">
      <c r="A521" s="492"/>
      <c r="B521" s="498"/>
      <c r="C521" s="498"/>
      <c r="D521" s="498"/>
      <c r="E521" s="498"/>
      <c r="F521" s="498"/>
      <c r="G521" s="498"/>
      <c r="H521" s="498"/>
      <c r="I521" s="498"/>
      <c r="J521" s="498"/>
      <c r="K521" s="498"/>
      <c r="L521" s="498"/>
      <c r="M521" s="498"/>
    </row>
    <row r="522" ht="12.75" customHeight="1">
      <c r="A522" s="492"/>
      <c r="B522" s="498"/>
      <c r="C522" s="498"/>
      <c r="D522" s="498"/>
      <c r="E522" s="498"/>
      <c r="F522" s="498"/>
      <c r="G522" s="498"/>
      <c r="H522" s="498"/>
      <c r="I522" s="498"/>
      <c r="J522" s="498"/>
      <c r="K522" s="498"/>
      <c r="L522" s="498"/>
      <c r="M522" s="498"/>
    </row>
    <row r="523" ht="12.75" customHeight="1">
      <c r="A523" s="492"/>
      <c r="B523" s="498"/>
      <c r="C523" s="498"/>
      <c r="D523" s="498"/>
      <c r="E523" s="498"/>
      <c r="F523" s="498"/>
      <c r="G523" s="498"/>
      <c r="H523" s="498"/>
      <c r="I523" s="498"/>
      <c r="J523" s="498"/>
      <c r="K523" s="498"/>
      <c r="L523" s="498"/>
      <c r="M523" s="498"/>
    </row>
    <row r="524" ht="12.75" customHeight="1">
      <c r="A524" s="492"/>
      <c r="B524" s="498"/>
      <c r="C524" s="498"/>
      <c r="D524" s="498"/>
      <c r="E524" s="498"/>
      <c r="F524" s="498"/>
      <c r="G524" s="498"/>
      <c r="H524" s="498"/>
      <c r="I524" s="498"/>
      <c r="J524" s="498"/>
      <c r="K524" s="498"/>
      <c r="L524" s="498"/>
      <c r="M524" s="498"/>
    </row>
    <row r="525" ht="12.75" customHeight="1">
      <c r="A525" s="492"/>
      <c r="B525" s="498"/>
      <c r="C525" s="498"/>
      <c r="D525" s="498"/>
      <c r="E525" s="498"/>
      <c r="F525" s="498"/>
      <c r="G525" s="498"/>
      <c r="H525" s="498"/>
      <c r="I525" s="498"/>
      <c r="J525" s="498"/>
      <c r="K525" s="498"/>
      <c r="L525" s="498"/>
      <c r="M525" s="498"/>
    </row>
    <row r="526" ht="12.75" customHeight="1">
      <c r="A526" s="492"/>
      <c r="B526" s="498"/>
      <c r="C526" s="498"/>
      <c r="D526" s="498"/>
      <c r="E526" s="498"/>
      <c r="F526" s="498"/>
      <c r="G526" s="498"/>
      <c r="H526" s="498"/>
      <c r="I526" s="498"/>
      <c r="J526" s="498"/>
      <c r="K526" s="498"/>
      <c r="L526" s="498"/>
      <c r="M526" s="498"/>
    </row>
    <row r="527" ht="12.75" customHeight="1">
      <c r="A527" s="492"/>
      <c r="B527" s="498"/>
      <c r="C527" s="498"/>
      <c r="D527" s="498"/>
      <c r="E527" s="498"/>
      <c r="F527" s="498"/>
      <c r="G527" s="498"/>
      <c r="H527" s="498"/>
      <c r="I527" s="498"/>
      <c r="J527" s="498"/>
      <c r="K527" s="498"/>
      <c r="L527" s="498"/>
      <c r="M527" s="498"/>
    </row>
    <row r="528" ht="12.75" customHeight="1">
      <c r="A528" s="492"/>
      <c r="B528" s="498"/>
      <c r="C528" s="498"/>
      <c r="D528" s="498"/>
      <c r="E528" s="498"/>
      <c r="F528" s="498"/>
      <c r="G528" s="498"/>
      <c r="H528" s="498"/>
      <c r="I528" s="498"/>
      <c r="J528" s="498"/>
      <c r="K528" s="498"/>
      <c r="L528" s="498"/>
      <c r="M528" s="498"/>
    </row>
    <row r="529" ht="12.75" customHeight="1">
      <c r="A529" s="492"/>
      <c r="B529" s="498"/>
      <c r="C529" s="498"/>
      <c r="D529" s="498"/>
      <c r="E529" s="498"/>
      <c r="F529" s="498"/>
      <c r="G529" s="498"/>
      <c r="H529" s="498"/>
      <c r="I529" s="498"/>
      <c r="J529" s="498"/>
      <c r="K529" s="498"/>
      <c r="L529" s="498"/>
      <c r="M529" s="498"/>
    </row>
    <row r="530" ht="12.75" customHeight="1">
      <c r="A530" s="492"/>
      <c r="B530" s="498"/>
      <c r="C530" s="498"/>
      <c r="D530" s="498"/>
      <c r="E530" s="498"/>
      <c r="F530" s="498"/>
      <c r="G530" s="498"/>
      <c r="H530" s="498"/>
      <c r="I530" s="498"/>
      <c r="J530" s="498"/>
      <c r="K530" s="498"/>
      <c r="L530" s="498"/>
      <c r="M530" s="498"/>
    </row>
    <row r="531" ht="12.75" customHeight="1">
      <c r="A531" s="492"/>
      <c r="B531" s="498"/>
      <c r="C531" s="498"/>
      <c r="D531" s="498"/>
      <c r="E531" s="498"/>
      <c r="F531" s="498"/>
      <c r="G531" s="498"/>
      <c r="H531" s="498"/>
      <c r="I531" s="498"/>
      <c r="J531" s="498"/>
      <c r="K531" s="498"/>
      <c r="L531" s="498"/>
      <c r="M531" s="498"/>
    </row>
    <row r="532" ht="12.75" customHeight="1">
      <c r="A532" s="492"/>
      <c r="B532" s="498"/>
      <c r="C532" s="498"/>
      <c r="D532" s="498"/>
      <c r="E532" s="498"/>
      <c r="F532" s="498"/>
      <c r="G532" s="498"/>
      <c r="H532" s="498"/>
      <c r="I532" s="498"/>
      <c r="J532" s="498"/>
      <c r="K532" s="498"/>
      <c r="L532" s="498"/>
      <c r="M532" s="498"/>
    </row>
    <row r="533" ht="12.75" customHeight="1">
      <c r="A533" s="492"/>
      <c r="B533" s="498"/>
      <c r="C533" s="498"/>
      <c r="D533" s="498"/>
      <c r="E533" s="498"/>
      <c r="F533" s="498"/>
      <c r="G533" s="498"/>
      <c r="H533" s="498"/>
      <c r="I533" s="498"/>
      <c r="J533" s="498"/>
      <c r="K533" s="498"/>
      <c r="L533" s="498"/>
      <c r="M533" s="498"/>
    </row>
    <row r="534" ht="12.75" customHeight="1">
      <c r="A534" s="492"/>
      <c r="B534" s="498"/>
      <c r="C534" s="498"/>
      <c r="D534" s="498"/>
      <c r="E534" s="498"/>
      <c r="F534" s="498"/>
      <c r="G534" s="498"/>
      <c r="H534" s="498"/>
      <c r="I534" s="498"/>
      <c r="J534" s="498"/>
      <c r="K534" s="498"/>
      <c r="L534" s="498"/>
      <c r="M534" s="498"/>
    </row>
    <row r="535" ht="12.75" customHeight="1">
      <c r="A535" s="492"/>
      <c r="B535" s="498"/>
      <c r="C535" s="498"/>
      <c r="D535" s="498"/>
      <c r="E535" s="498"/>
      <c r="F535" s="498"/>
      <c r="G535" s="498"/>
      <c r="H535" s="498"/>
      <c r="I535" s="498"/>
      <c r="J535" s="498"/>
      <c r="K535" s="498"/>
      <c r="L535" s="498"/>
      <c r="M535" s="498"/>
    </row>
    <row r="536" ht="12.75" customHeight="1">
      <c r="A536" s="492"/>
      <c r="B536" s="498"/>
      <c r="C536" s="498"/>
      <c r="D536" s="498"/>
      <c r="E536" s="498"/>
      <c r="F536" s="498"/>
      <c r="G536" s="498"/>
      <c r="H536" s="498"/>
      <c r="I536" s="498"/>
      <c r="J536" s="498"/>
      <c r="K536" s="498"/>
      <c r="L536" s="498"/>
      <c r="M536" s="498"/>
    </row>
    <row r="537" ht="12.75" customHeight="1">
      <c r="A537" s="492"/>
      <c r="B537" s="498"/>
      <c r="C537" s="498"/>
      <c r="D537" s="498"/>
      <c r="E537" s="498"/>
      <c r="F537" s="498"/>
      <c r="G537" s="498"/>
      <c r="H537" s="498"/>
      <c r="I537" s="498"/>
      <c r="J537" s="498"/>
      <c r="K537" s="498"/>
      <c r="L537" s="498"/>
      <c r="M537" s="498"/>
    </row>
    <row r="538" ht="12.75" customHeight="1">
      <c r="A538" s="492"/>
      <c r="B538" s="498"/>
      <c r="C538" s="498"/>
      <c r="D538" s="498"/>
      <c r="E538" s="498"/>
      <c r="F538" s="498"/>
      <c r="G538" s="498"/>
      <c r="H538" s="498"/>
      <c r="I538" s="498"/>
      <c r="J538" s="498"/>
      <c r="K538" s="498"/>
      <c r="L538" s="498"/>
      <c r="M538" s="498"/>
    </row>
    <row r="539" ht="12.75" customHeight="1">
      <c r="A539" s="492"/>
      <c r="B539" s="498"/>
      <c r="C539" s="498"/>
      <c r="D539" s="498"/>
      <c r="E539" s="498"/>
      <c r="F539" s="498"/>
      <c r="G539" s="498"/>
      <c r="H539" s="498"/>
      <c r="I539" s="498"/>
      <c r="J539" s="498"/>
      <c r="K539" s="498"/>
      <c r="L539" s="498"/>
      <c r="M539" s="498"/>
    </row>
    <row r="540" ht="12.75" customHeight="1">
      <c r="A540" s="492"/>
      <c r="B540" s="498"/>
      <c r="C540" s="498"/>
      <c r="D540" s="498"/>
      <c r="E540" s="498"/>
      <c r="F540" s="498"/>
      <c r="G540" s="498"/>
      <c r="H540" s="498"/>
      <c r="I540" s="498"/>
      <c r="J540" s="498"/>
      <c r="K540" s="498"/>
      <c r="L540" s="498"/>
      <c r="M540" s="498"/>
    </row>
    <row r="541" ht="12.75" customHeight="1">
      <c r="A541" s="492"/>
      <c r="B541" s="498"/>
      <c r="C541" s="498"/>
      <c r="D541" s="498"/>
      <c r="E541" s="498"/>
      <c r="F541" s="498"/>
      <c r="G541" s="498"/>
      <c r="H541" s="498"/>
      <c r="I541" s="498"/>
      <c r="J541" s="498"/>
      <c r="K541" s="498"/>
      <c r="L541" s="498"/>
      <c r="M541" s="498"/>
    </row>
    <row r="542" ht="12.75" customHeight="1">
      <c r="A542" s="492"/>
      <c r="B542" s="498"/>
      <c r="C542" s="498"/>
      <c r="D542" s="498"/>
      <c r="E542" s="498"/>
      <c r="F542" s="498"/>
      <c r="G542" s="498"/>
      <c r="H542" s="498"/>
      <c r="I542" s="498"/>
      <c r="J542" s="498"/>
      <c r="K542" s="498"/>
      <c r="L542" s="498"/>
      <c r="M542" s="498"/>
    </row>
    <row r="543" ht="12.75" customHeight="1">
      <c r="A543" s="492"/>
      <c r="B543" s="498"/>
      <c r="C543" s="498"/>
      <c r="D543" s="498"/>
      <c r="E543" s="498"/>
      <c r="F543" s="498"/>
      <c r="G543" s="498"/>
      <c r="H543" s="498"/>
      <c r="I543" s="498"/>
      <c r="J543" s="498"/>
      <c r="K543" s="498"/>
      <c r="L543" s="498"/>
      <c r="M543" s="498"/>
    </row>
    <row r="544" ht="12.75" customHeight="1">
      <c r="A544" s="492"/>
      <c r="B544" s="498"/>
      <c r="C544" s="498"/>
      <c r="D544" s="498"/>
      <c r="E544" s="498"/>
      <c r="F544" s="498"/>
      <c r="G544" s="498"/>
      <c r="H544" s="498"/>
      <c r="I544" s="498"/>
      <c r="J544" s="498"/>
      <c r="K544" s="498"/>
      <c r="L544" s="498"/>
      <c r="M544" s="498"/>
    </row>
    <row r="545" ht="12.75" customHeight="1">
      <c r="A545" s="492"/>
      <c r="B545" s="498"/>
      <c r="C545" s="498"/>
      <c r="D545" s="498"/>
      <c r="E545" s="498"/>
      <c r="F545" s="498"/>
      <c r="G545" s="498"/>
      <c r="H545" s="498"/>
      <c r="I545" s="498"/>
      <c r="J545" s="498"/>
      <c r="K545" s="498"/>
      <c r="L545" s="498"/>
      <c r="M545" s="498"/>
    </row>
    <row r="546" ht="12.75" customHeight="1">
      <c r="A546" s="492"/>
      <c r="B546" s="498"/>
      <c r="C546" s="498"/>
      <c r="D546" s="498"/>
      <c r="E546" s="498"/>
      <c r="F546" s="498"/>
      <c r="G546" s="498"/>
      <c r="H546" s="498"/>
      <c r="I546" s="498"/>
      <c r="J546" s="498"/>
      <c r="K546" s="498"/>
      <c r="L546" s="498"/>
      <c r="M546" s="498"/>
    </row>
    <row r="547" ht="12.75" customHeight="1">
      <c r="A547" s="492"/>
      <c r="B547" s="498"/>
      <c r="C547" s="498"/>
      <c r="D547" s="498"/>
      <c r="E547" s="498"/>
      <c r="F547" s="498"/>
      <c r="G547" s="498"/>
      <c r="H547" s="498"/>
      <c r="I547" s="498"/>
      <c r="J547" s="498"/>
      <c r="K547" s="498"/>
      <c r="L547" s="498"/>
      <c r="M547" s="498"/>
    </row>
    <row r="548" ht="12.75" customHeight="1">
      <c r="A548" s="492"/>
      <c r="B548" s="498"/>
      <c r="C548" s="498"/>
      <c r="D548" s="498"/>
      <c r="E548" s="498"/>
      <c r="F548" s="498"/>
      <c r="G548" s="498"/>
      <c r="H548" s="498"/>
      <c r="I548" s="498"/>
      <c r="J548" s="498"/>
      <c r="K548" s="498"/>
      <c r="L548" s="498"/>
      <c r="M548" s="498"/>
    </row>
    <row r="549" ht="12.75" customHeight="1">
      <c r="A549" s="492"/>
      <c r="B549" s="498"/>
      <c r="C549" s="498"/>
      <c r="D549" s="498"/>
      <c r="E549" s="498"/>
      <c r="F549" s="498"/>
      <c r="G549" s="498"/>
      <c r="H549" s="498"/>
      <c r="I549" s="498"/>
      <c r="J549" s="498"/>
      <c r="K549" s="498"/>
      <c r="L549" s="498"/>
      <c r="M549" s="498"/>
    </row>
    <row r="550" ht="12.75" customHeight="1">
      <c r="A550" s="492"/>
      <c r="B550" s="498"/>
      <c r="C550" s="498"/>
      <c r="D550" s="498"/>
      <c r="E550" s="498"/>
      <c r="F550" s="498"/>
      <c r="G550" s="498"/>
      <c r="H550" s="498"/>
      <c r="I550" s="498"/>
      <c r="J550" s="498"/>
      <c r="K550" s="498"/>
      <c r="L550" s="498"/>
      <c r="M550" s="498"/>
    </row>
    <row r="551" ht="12.75" customHeight="1">
      <c r="A551" s="492"/>
      <c r="B551" s="498"/>
      <c r="C551" s="498"/>
      <c r="D551" s="498"/>
      <c r="E551" s="498"/>
      <c r="F551" s="498"/>
      <c r="G551" s="498"/>
      <c r="H551" s="498"/>
      <c r="I551" s="498"/>
      <c r="J551" s="498"/>
      <c r="K551" s="498"/>
      <c r="L551" s="498"/>
      <c r="M551" s="498"/>
    </row>
    <row r="552" ht="12.75" customHeight="1">
      <c r="A552" s="492"/>
      <c r="B552" s="498"/>
      <c r="C552" s="498"/>
      <c r="D552" s="498"/>
      <c r="E552" s="498"/>
      <c r="F552" s="498"/>
      <c r="G552" s="498"/>
      <c r="H552" s="498"/>
      <c r="I552" s="498"/>
      <c r="J552" s="498"/>
      <c r="K552" s="498"/>
      <c r="L552" s="498"/>
      <c r="M552" s="498"/>
    </row>
    <row r="553" ht="12.75" customHeight="1">
      <c r="A553" s="492"/>
      <c r="B553" s="498"/>
      <c r="C553" s="498"/>
      <c r="D553" s="498"/>
      <c r="E553" s="498"/>
      <c r="F553" s="498"/>
      <c r="G553" s="498"/>
      <c r="H553" s="498"/>
      <c r="I553" s="498"/>
      <c r="J553" s="498"/>
      <c r="K553" s="498"/>
      <c r="L553" s="498"/>
      <c r="M553" s="498"/>
    </row>
    <row r="554" ht="12.75" customHeight="1">
      <c r="A554" s="492"/>
      <c r="B554" s="498"/>
      <c r="C554" s="498"/>
      <c r="D554" s="498"/>
      <c r="E554" s="498"/>
      <c r="F554" s="498"/>
      <c r="G554" s="498"/>
      <c r="H554" s="498"/>
      <c r="I554" s="498"/>
      <c r="J554" s="498"/>
      <c r="K554" s="498"/>
      <c r="L554" s="498"/>
      <c r="M554" s="498"/>
    </row>
    <row r="555" ht="12.75" customHeight="1">
      <c r="A555" s="492"/>
      <c r="B555" s="498"/>
      <c r="C555" s="498"/>
      <c r="D555" s="498"/>
      <c r="E555" s="498"/>
      <c r="F555" s="498"/>
      <c r="G555" s="498"/>
      <c r="H555" s="498"/>
      <c r="I555" s="498"/>
      <c r="J555" s="498"/>
      <c r="K555" s="498"/>
      <c r="L555" s="498"/>
      <c r="M555" s="498"/>
    </row>
    <row r="556" ht="12.75" customHeight="1">
      <c r="A556" s="492"/>
      <c r="B556" s="498"/>
      <c r="C556" s="498"/>
      <c r="D556" s="498"/>
      <c r="E556" s="498"/>
      <c r="F556" s="498"/>
      <c r="G556" s="498"/>
      <c r="H556" s="498"/>
      <c r="I556" s="498"/>
      <c r="J556" s="498"/>
      <c r="K556" s="498"/>
      <c r="L556" s="498"/>
      <c r="M556" s="498"/>
    </row>
    <row r="557" ht="12.75" customHeight="1">
      <c r="A557" s="492"/>
      <c r="B557" s="498"/>
      <c r="C557" s="498"/>
      <c r="D557" s="498"/>
      <c r="E557" s="498"/>
      <c r="F557" s="498"/>
      <c r="G557" s="498"/>
      <c r="H557" s="498"/>
      <c r="I557" s="498"/>
      <c r="J557" s="498"/>
      <c r="K557" s="498"/>
      <c r="L557" s="498"/>
      <c r="M557" s="498"/>
    </row>
    <row r="558" ht="12.75" customHeight="1">
      <c r="A558" s="492"/>
      <c r="B558" s="498"/>
      <c r="C558" s="498"/>
      <c r="D558" s="498"/>
      <c r="E558" s="498"/>
      <c r="F558" s="498"/>
      <c r="G558" s="498"/>
      <c r="H558" s="498"/>
      <c r="I558" s="498"/>
      <c r="J558" s="498"/>
      <c r="K558" s="498"/>
      <c r="L558" s="498"/>
      <c r="M558" s="498"/>
    </row>
    <row r="559" ht="12.75" customHeight="1">
      <c r="A559" s="492"/>
      <c r="B559" s="498"/>
      <c r="C559" s="498"/>
      <c r="D559" s="498"/>
      <c r="E559" s="498"/>
      <c r="F559" s="498"/>
      <c r="G559" s="498"/>
      <c r="H559" s="498"/>
      <c r="I559" s="498"/>
      <c r="J559" s="498"/>
      <c r="K559" s="498"/>
      <c r="L559" s="498"/>
      <c r="M559" s="498"/>
    </row>
    <row r="560" ht="12.75" customHeight="1">
      <c r="A560" s="492"/>
      <c r="B560" s="498"/>
      <c r="C560" s="498"/>
      <c r="D560" s="498"/>
      <c r="E560" s="498"/>
      <c r="F560" s="498"/>
      <c r="G560" s="498"/>
      <c r="H560" s="498"/>
      <c r="I560" s="498"/>
      <c r="J560" s="498"/>
      <c r="K560" s="498"/>
      <c r="L560" s="498"/>
      <c r="M560" s="498"/>
    </row>
    <row r="561" ht="12.75" customHeight="1">
      <c r="A561" s="492"/>
      <c r="B561" s="498"/>
      <c r="C561" s="498"/>
      <c r="D561" s="498"/>
      <c r="E561" s="498"/>
      <c r="F561" s="498"/>
      <c r="G561" s="498"/>
      <c r="H561" s="498"/>
      <c r="I561" s="498"/>
      <c r="J561" s="498"/>
      <c r="K561" s="498"/>
      <c r="L561" s="498"/>
      <c r="M561" s="498"/>
    </row>
    <row r="562" ht="12.75" customHeight="1">
      <c r="A562" s="492"/>
      <c r="B562" s="498"/>
      <c r="C562" s="498"/>
      <c r="D562" s="498"/>
      <c r="E562" s="498"/>
      <c r="F562" s="498"/>
      <c r="G562" s="498"/>
      <c r="H562" s="498"/>
      <c r="I562" s="498"/>
      <c r="J562" s="498"/>
      <c r="K562" s="498"/>
      <c r="L562" s="498"/>
      <c r="M562" s="498"/>
    </row>
    <row r="563" ht="12.75" customHeight="1">
      <c r="A563" s="492"/>
      <c r="B563" s="498"/>
      <c r="C563" s="498"/>
      <c r="D563" s="498"/>
      <c r="E563" s="498"/>
      <c r="F563" s="498"/>
      <c r="G563" s="498"/>
      <c r="H563" s="498"/>
      <c r="I563" s="498"/>
      <c r="J563" s="498"/>
      <c r="K563" s="498"/>
      <c r="L563" s="498"/>
      <c r="M563" s="498"/>
    </row>
    <row r="564" ht="12.75" customHeight="1">
      <c r="A564" s="492"/>
      <c r="B564" s="498"/>
      <c r="C564" s="498"/>
      <c r="D564" s="498"/>
      <c r="E564" s="498"/>
      <c r="F564" s="498"/>
      <c r="G564" s="498"/>
      <c r="H564" s="498"/>
      <c r="I564" s="498"/>
      <c r="J564" s="498"/>
      <c r="K564" s="498"/>
      <c r="L564" s="498"/>
      <c r="M564" s="498"/>
    </row>
    <row r="565" ht="12.75" customHeight="1">
      <c r="A565" s="492"/>
      <c r="B565" s="498"/>
      <c r="C565" s="498"/>
      <c r="D565" s="498"/>
      <c r="E565" s="498"/>
      <c r="F565" s="498"/>
      <c r="G565" s="498"/>
      <c r="H565" s="498"/>
      <c r="I565" s="498"/>
      <c r="J565" s="498"/>
      <c r="K565" s="498"/>
      <c r="L565" s="498"/>
      <c r="M565" s="498"/>
    </row>
    <row r="566" ht="12.75" customHeight="1">
      <c r="A566" s="492"/>
      <c r="B566" s="498"/>
      <c r="C566" s="498"/>
      <c r="D566" s="498"/>
      <c r="E566" s="498"/>
      <c r="F566" s="498"/>
      <c r="G566" s="498"/>
      <c r="H566" s="498"/>
      <c r="I566" s="498"/>
      <c r="J566" s="498"/>
      <c r="K566" s="498"/>
      <c r="L566" s="498"/>
      <c r="M566" s="498"/>
    </row>
    <row r="567" ht="12.75" customHeight="1">
      <c r="A567" s="492"/>
      <c r="B567" s="498"/>
      <c r="C567" s="498"/>
      <c r="D567" s="498"/>
      <c r="E567" s="498"/>
      <c r="F567" s="498"/>
      <c r="G567" s="498"/>
      <c r="H567" s="498"/>
      <c r="I567" s="498"/>
      <c r="J567" s="498"/>
      <c r="K567" s="498"/>
      <c r="L567" s="498"/>
      <c r="M567" s="498"/>
    </row>
    <row r="568" ht="12.75" customHeight="1">
      <c r="A568" s="492"/>
      <c r="B568" s="498"/>
      <c r="C568" s="498"/>
      <c r="D568" s="498"/>
      <c r="E568" s="498"/>
      <c r="F568" s="498"/>
      <c r="G568" s="498"/>
      <c r="H568" s="498"/>
      <c r="I568" s="498"/>
      <c r="J568" s="498"/>
      <c r="K568" s="498"/>
      <c r="L568" s="498"/>
      <c r="M568" s="498"/>
    </row>
    <row r="569" ht="12.75" customHeight="1">
      <c r="A569" s="492"/>
      <c r="B569" s="498"/>
      <c r="C569" s="498"/>
      <c r="D569" s="498"/>
      <c r="E569" s="498"/>
      <c r="F569" s="498"/>
      <c r="G569" s="498"/>
      <c r="H569" s="498"/>
      <c r="I569" s="498"/>
      <c r="J569" s="498"/>
      <c r="K569" s="498"/>
      <c r="L569" s="498"/>
      <c r="M569" s="498"/>
    </row>
    <row r="570" ht="12.75" customHeight="1">
      <c r="A570" s="492"/>
      <c r="B570" s="498"/>
      <c r="C570" s="498"/>
      <c r="D570" s="498"/>
      <c r="E570" s="498"/>
      <c r="F570" s="498"/>
      <c r="G570" s="498"/>
      <c r="H570" s="498"/>
      <c r="I570" s="498"/>
      <c r="J570" s="498"/>
      <c r="K570" s="498"/>
      <c r="L570" s="498"/>
      <c r="M570" s="498"/>
    </row>
    <row r="571" ht="12.75" customHeight="1">
      <c r="A571" s="492"/>
      <c r="B571" s="498"/>
      <c r="C571" s="498"/>
      <c r="D571" s="498"/>
      <c r="E571" s="498"/>
      <c r="F571" s="498"/>
      <c r="G571" s="498"/>
      <c r="H571" s="498"/>
      <c r="I571" s="498"/>
      <c r="J571" s="498"/>
      <c r="K571" s="498"/>
      <c r="L571" s="498"/>
      <c r="M571" s="498"/>
    </row>
    <row r="572" ht="12.75" customHeight="1">
      <c r="A572" s="492"/>
      <c r="B572" s="498"/>
      <c r="C572" s="498"/>
      <c r="D572" s="498"/>
      <c r="E572" s="498"/>
      <c r="F572" s="498"/>
      <c r="G572" s="498"/>
      <c r="H572" s="498"/>
      <c r="I572" s="498"/>
      <c r="J572" s="498"/>
      <c r="K572" s="498"/>
      <c r="L572" s="498"/>
      <c r="M572" s="498"/>
    </row>
    <row r="573" ht="12.75" customHeight="1">
      <c r="A573" s="492"/>
      <c r="B573" s="498"/>
      <c r="C573" s="498"/>
      <c r="D573" s="498"/>
      <c r="E573" s="498"/>
      <c r="F573" s="498"/>
      <c r="G573" s="498"/>
      <c r="H573" s="498"/>
      <c r="I573" s="498"/>
      <c r="J573" s="498"/>
      <c r="K573" s="498"/>
      <c r="L573" s="498"/>
      <c r="M573" s="498"/>
    </row>
    <row r="574" ht="12.75" customHeight="1">
      <c r="A574" s="492"/>
      <c r="B574" s="498"/>
      <c r="C574" s="498"/>
      <c r="D574" s="498"/>
      <c r="E574" s="498"/>
      <c r="F574" s="498"/>
      <c r="G574" s="498"/>
      <c r="H574" s="498"/>
      <c r="I574" s="498"/>
      <c r="J574" s="498"/>
      <c r="K574" s="498"/>
      <c r="L574" s="498"/>
      <c r="M574" s="498"/>
    </row>
    <row r="575" ht="12.75" customHeight="1">
      <c r="A575" s="492"/>
      <c r="B575" s="498"/>
      <c r="C575" s="498"/>
      <c r="D575" s="498"/>
      <c r="E575" s="498"/>
      <c r="F575" s="498"/>
      <c r="G575" s="498"/>
      <c r="H575" s="498"/>
      <c r="I575" s="498"/>
      <c r="J575" s="498"/>
      <c r="K575" s="498"/>
      <c r="L575" s="498"/>
      <c r="M575" s="498"/>
    </row>
    <row r="576" ht="12.75" customHeight="1">
      <c r="A576" s="492"/>
      <c r="B576" s="498"/>
      <c r="C576" s="498"/>
      <c r="D576" s="498"/>
      <c r="E576" s="498"/>
      <c r="F576" s="498"/>
      <c r="G576" s="498"/>
      <c r="H576" s="498"/>
      <c r="I576" s="498"/>
      <c r="J576" s="498"/>
      <c r="K576" s="498"/>
      <c r="L576" s="498"/>
      <c r="M576" s="498"/>
    </row>
    <row r="577" ht="12.75" customHeight="1">
      <c r="A577" s="492"/>
      <c r="B577" s="498"/>
      <c r="C577" s="498"/>
      <c r="D577" s="498"/>
      <c r="E577" s="498"/>
      <c r="F577" s="498"/>
      <c r="G577" s="498"/>
      <c r="H577" s="498"/>
      <c r="I577" s="498"/>
      <c r="J577" s="498"/>
      <c r="K577" s="498"/>
      <c r="L577" s="498"/>
      <c r="M577" s="498"/>
    </row>
    <row r="578" ht="12.75" customHeight="1">
      <c r="A578" s="492"/>
      <c r="B578" s="498"/>
      <c r="C578" s="498"/>
      <c r="D578" s="498"/>
      <c r="E578" s="498"/>
      <c r="F578" s="498"/>
      <c r="G578" s="498"/>
      <c r="H578" s="498"/>
      <c r="I578" s="498"/>
      <c r="J578" s="498"/>
      <c r="K578" s="498"/>
      <c r="L578" s="498"/>
      <c r="M578" s="498"/>
    </row>
    <row r="579" ht="12.75" customHeight="1">
      <c r="A579" s="492"/>
      <c r="B579" s="498"/>
      <c r="C579" s="498"/>
      <c r="D579" s="498"/>
      <c r="E579" s="498"/>
      <c r="F579" s="498"/>
      <c r="G579" s="498"/>
      <c r="H579" s="498"/>
      <c r="I579" s="498"/>
      <c r="J579" s="498"/>
      <c r="K579" s="498"/>
      <c r="L579" s="498"/>
      <c r="M579" s="498"/>
    </row>
    <row r="580" ht="12.75" customHeight="1">
      <c r="A580" s="492"/>
      <c r="B580" s="498"/>
      <c r="C580" s="498"/>
      <c r="D580" s="498"/>
      <c r="E580" s="498"/>
      <c r="F580" s="498"/>
      <c r="G580" s="498"/>
      <c r="H580" s="498"/>
      <c r="I580" s="498"/>
      <c r="J580" s="498"/>
      <c r="K580" s="498"/>
      <c r="L580" s="498"/>
      <c r="M580" s="498"/>
    </row>
    <row r="581" ht="12.75" customHeight="1">
      <c r="A581" s="492"/>
      <c r="B581" s="498"/>
      <c r="C581" s="498"/>
      <c r="D581" s="498"/>
      <c r="E581" s="498"/>
      <c r="F581" s="498"/>
      <c r="G581" s="498"/>
      <c r="H581" s="498"/>
      <c r="I581" s="498"/>
      <c r="J581" s="498"/>
      <c r="K581" s="498"/>
      <c r="L581" s="498"/>
      <c r="M581" s="498"/>
    </row>
    <row r="582" ht="12.75" customHeight="1">
      <c r="A582" s="492"/>
      <c r="B582" s="498"/>
      <c r="C582" s="498"/>
      <c r="D582" s="498"/>
      <c r="E582" s="498"/>
      <c r="F582" s="498"/>
      <c r="G582" s="498"/>
      <c r="H582" s="498"/>
      <c r="I582" s="498"/>
      <c r="J582" s="498"/>
      <c r="K582" s="498"/>
      <c r="L582" s="498"/>
      <c r="M582" s="498"/>
    </row>
    <row r="583" ht="12.75" customHeight="1">
      <c r="A583" s="492"/>
      <c r="B583" s="498"/>
      <c r="C583" s="498"/>
      <c r="D583" s="498"/>
      <c r="E583" s="498"/>
      <c r="F583" s="498"/>
      <c r="G583" s="498"/>
      <c r="H583" s="498"/>
      <c r="I583" s="498"/>
      <c r="J583" s="498"/>
      <c r="K583" s="498"/>
      <c r="L583" s="498"/>
      <c r="M583" s="498"/>
    </row>
    <row r="584" ht="12.75" customHeight="1">
      <c r="A584" s="492"/>
      <c r="B584" s="498"/>
      <c r="C584" s="498"/>
      <c r="D584" s="498"/>
      <c r="E584" s="498"/>
      <c r="F584" s="498"/>
      <c r="G584" s="498"/>
      <c r="H584" s="498"/>
      <c r="I584" s="498"/>
      <c r="J584" s="498"/>
      <c r="K584" s="498"/>
      <c r="L584" s="498"/>
      <c r="M584" s="498"/>
    </row>
    <row r="585" ht="12.75" customHeight="1">
      <c r="A585" s="492"/>
      <c r="B585" s="498"/>
      <c r="C585" s="498"/>
      <c r="D585" s="498"/>
      <c r="E585" s="498"/>
      <c r="F585" s="498"/>
      <c r="G585" s="498"/>
      <c r="H585" s="498"/>
      <c r="I585" s="498"/>
      <c r="J585" s="498"/>
      <c r="K585" s="498"/>
      <c r="L585" s="498"/>
      <c r="M585" s="498"/>
    </row>
    <row r="586" ht="12.75" customHeight="1">
      <c r="A586" s="492"/>
      <c r="B586" s="498"/>
      <c r="C586" s="498"/>
      <c r="D586" s="498"/>
      <c r="E586" s="498"/>
      <c r="F586" s="498"/>
      <c r="G586" s="498"/>
      <c r="H586" s="498"/>
      <c r="I586" s="498"/>
      <c r="J586" s="498"/>
      <c r="K586" s="498"/>
      <c r="L586" s="498"/>
      <c r="M586" s="498"/>
    </row>
    <row r="587" ht="12.75" customHeight="1">
      <c r="A587" s="492"/>
      <c r="B587" s="498"/>
      <c r="C587" s="498"/>
      <c r="D587" s="498"/>
      <c r="E587" s="498"/>
      <c r="F587" s="498"/>
      <c r="G587" s="498"/>
      <c r="H587" s="498"/>
      <c r="I587" s="498"/>
      <c r="J587" s="498"/>
      <c r="K587" s="498"/>
      <c r="L587" s="498"/>
      <c r="M587" s="498"/>
    </row>
    <row r="588" ht="12.75" customHeight="1">
      <c r="A588" s="492"/>
      <c r="B588" s="498"/>
      <c r="C588" s="498"/>
      <c r="D588" s="498"/>
      <c r="E588" s="498"/>
      <c r="F588" s="498"/>
      <c r="G588" s="498"/>
      <c r="H588" s="498"/>
      <c r="I588" s="498"/>
      <c r="J588" s="498"/>
      <c r="K588" s="498"/>
      <c r="L588" s="498"/>
      <c r="M588" s="498"/>
    </row>
    <row r="589" ht="12.75" customHeight="1">
      <c r="A589" s="492"/>
      <c r="B589" s="498"/>
      <c r="C589" s="498"/>
      <c r="D589" s="498"/>
      <c r="E589" s="498"/>
      <c r="F589" s="498"/>
      <c r="G589" s="498"/>
      <c r="H589" s="498"/>
      <c r="I589" s="498"/>
      <c r="J589" s="498"/>
      <c r="K589" s="498"/>
      <c r="L589" s="498"/>
      <c r="M589" s="498"/>
    </row>
    <row r="590" ht="12.75" customHeight="1">
      <c r="A590" s="492"/>
      <c r="B590" s="498"/>
      <c r="C590" s="498"/>
      <c r="D590" s="498"/>
      <c r="E590" s="498"/>
      <c r="F590" s="498"/>
      <c r="G590" s="498"/>
      <c r="H590" s="498"/>
      <c r="I590" s="498"/>
      <c r="J590" s="498"/>
      <c r="K590" s="498"/>
      <c r="L590" s="498"/>
      <c r="M590" s="498"/>
    </row>
    <row r="591" ht="12.75" customHeight="1">
      <c r="A591" s="492"/>
      <c r="B591" s="498"/>
      <c r="C591" s="498"/>
      <c r="D591" s="498"/>
      <c r="E591" s="498"/>
      <c r="F591" s="498"/>
      <c r="G591" s="498"/>
      <c r="H591" s="498"/>
      <c r="I591" s="498"/>
      <c r="J591" s="498"/>
      <c r="K591" s="498"/>
      <c r="L591" s="498"/>
      <c r="M591" s="498"/>
    </row>
    <row r="592" ht="12.75" customHeight="1">
      <c r="A592" s="492"/>
      <c r="B592" s="498"/>
      <c r="C592" s="498"/>
      <c r="D592" s="498"/>
      <c r="E592" s="498"/>
      <c r="F592" s="498"/>
      <c r="G592" s="498"/>
      <c r="H592" s="498"/>
      <c r="I592" s="498"/>
      <c r="J592" s="498"/>
      <c r="K592" s="498"/>
      <c r="L592" s="498"/>
      <c r="M592" s="498"/>
    </row>
    <row r="593" ht="12.75" customHeight="1">
      <c r="A593" s="492"/>
      <c r="B593" s="498"/>
      <c r="C593" s="498"/>
      <c r="D593" s="498"/>
      <c r="E593" s="498"/>
      <c r="F593" s="498"/>
      <c r="G593" s="498"/>
      <c r="H593" s="498"/>
      <c r="I593" s="498"/>
      <c r="J593" s="498"/>
      <c r="K593" s="498"/>
      <c r="L593" s="498"/>
      <c r="M593" s="498"/>
    </row>
    <row r="594" ht="12.75" customHeight="1">
      <c r="A594" s="492"/>
      <c r="B594" s="498"/>
      <c r="C594" s="498"/>
      <c r="D594" s="498"/>
      <c r="E594" s="498"/>
      <c r="F594" s="498"/>
      <c r="G594" s="498"/>
      <c r="H594" s="498"/>
      <c r="I594" s="498"/>
      <c r="J594" s="498"/>
      <c r="K594" s="498"/>
      <c r="L594" s="498"/>
      <c r="M594" s="498"/>
    </row>
    <row r="595" ht="12.75" customHeight="1">
      <c r="A595" s="492"/>
      <c r="B595" s="498"/>
      <c r="C595" s="498"/>
      <c r="D595" s="498"/>
      <c r="E595" s="498"/>
      <c r="F595" s="498"/>
      <c r="G595" s="498"/>
      <c r="H595" s="498"/>
      <c r="I595" s="498"/>
      <c r="J595" s="498"/>
      <c r="K595" s="498"/>
      <c r="L595" s="498"/>
      <c r="M595" s="498"/>
    </row>
    <row r="596" ht="12.75" customHeight="1">
      <c r="A596" s="492"/>
      <c r="B596" s="498"/>
      <c r="C596" s="498"/>
      <c r="D596" s="498"/>
      <c r="E596" s="498"/>
      <c r="F596" s="498"/>
      <c r="G596" s="498"/>
      <c r="H596" s="498"/>
      <c r="I596" s="498"/>
      <c r="J596" s="498"/>
      <c r="K596" s="498"/>
      <c r="L596" s="498"/>
      <c r="M596" s="498"/>
    </row>
    <row r="597" ht="12.75" customHeight="1">
      <c r="A597" s="492"/>
      <c r="B597" s="498"/>
      <c r="C597" s="498"/>
      <c r="D597" s="498"/>
      <c r="E597" s="498"/>
      <c r="F597" s="498"/>
      <c r="G597" s="498"/>
      <c r="H597" s="498"/>
      <c r="I597" s="498"/>
      <c r="J597" s="498"/>
      <c r="K597" s="498"/>
      <c r="L597" s="498"/>
      <c r="M597" s="498"/>
    </row>
    <row r="598" ht="12.75" customHeight="1">
      <c r="A598" s="492"/>
      <c r="B598" s="498"/>
      <c r="C598" s="498"/>
      <c r="D598" s="498"/>
      <c r="E598" s="498"/>
      <c r="F598" s="498"/>
      <c r="G598" s="498"/>
      <c r="H598" s="498"/>
      <c r="I598" s="498"/>
      <c r="J598" s="498"/>
      <c r="K598" s="498"/>
      <c r="L598" s="498"/>
      <c r="M598" s="498"/>
    </row>
    <row r="599" ht="12.75" customHeight="1">
      <c r="A599" s="492"/>
      <c r="B599" s="498"/>
      <c r="C599" s="498"/>
      <c r="D599" s="498"/>
      <c r="E599" s="498"/>
      <c r="F599" s="498"/>
      <c r="G599" s="498"/>
      <c r="H599" s="498"/>
      <c r="I599" s="498"/>
      <c r="J599" s="498"/>
      <c r="K599" s="498"/>
      <c r="L599" s="498"/>
      <c r="M599" s="498"/>
    </row>
    <row r="600" ht="12.75" customHeight="1">
      <c r="A600" s="492"/>
      <c r="B600" s="498"/>
      <c r="C600" s="498"/>
      <c r="D600" s="498"/>
      <c r="E600" s="498"/>
      <c r="F600" s="498"/>
      <c r="G600" s="498"/>
      <c r="H600" s="498"/>
      <c r="I600" s="498"/>
      <c r="J600" s="498"/>
      <c r="K600" s="498"/>
      <c r="L600" s="498"/>
      <c r="M600" s="498"/>
    </row>
    <row r="601" ht="12.75" customHeight="1">
      <c r="A601" s="492"/>
      <c r="B601" s="498"/>
      <c r="C601" s="498"/>
      <c r="D601" s="498"/>
      <c r="E601" s="498"/>
      <c r="F601" s="498"/>
      <c r="G601" s="498"/>
      <c r="H601" s="498"/>
      <c r="I601" s="498"/>
      <c r="J601" s="498"/>
      <c r="K601" s="498"/>
      <c r="L601" s="498"/>
      <c r="M601" s="498"/>
    </row>
    <row r="602" ht="12.75" customHeight="1">
      <c r="A602" s="492"/>
      <c r="B602" s="498"/>
      <c r="C602" s="498"/>
      <c r="D602" s="498"/>
      <c r="E602" s="498"/>
      <c r="F602" s="498"/>
      <c r="G602" s="498"/>
      <c r="H602" s="498"/>
      <c r="I602" s="498"/>
      <c r="J602" s="498"/>
      <c r="K602" s="498"/>
      <c r="L602" s="498"/>
      <c r="M602" s="498"/>
    </row>
    <row r="603" ht="12.75" customHeight="1">
      <c r="A603" s="492"/>
      <c r="B603" s="498"/>
      <c r="C603" s="498"/>
      <c r="D603" s="498"/>
      <c r="E603" s="498"/>
      <c r="F603" s="498"/>
      <c r="G603" s="498"/>
      <c r="H603" s="498"/>
      <c r="I603" s="498"/>
      <c r="J603" s="498"/>
      <c r="K603" s="498"/>
      <c r="L603" s="498"/>
      <c r="M603" s="498"/>
    </row>
    <row r="604" ht="12.75" customHeight="1">
      <c r="A604" s="492"/>
      <c r="B604" s="498"/>
      <c r="C604" s="498"/>
      <c r="D604" s="498"/>
      <c r="E604" s="498"/>
      <c r="F604" s="498"/>
      <c r="G604" s="498"/>
      <c r="H604" s="498"/>
      <c r="I604" s="498"/>
      <c r="J604" s="498"/>
      <c r="K604" s="498"/>
      <c r="L604" s="498"/>
      <c r="M604" s="498"/>
    </row>
    <row r="605" ht="12.75" customHeight="1">
      <c r="A605" s="492"/>
      <c r="B605" s="498"/>
      <c r="C605" s="498"/>
      <c r="D605" s="498"/>
      <c r="E605" s="498"/>
      <c r="F605" s="498"/>
      <c r="G605" s="498"/>
      <c r="H605" s="498"/>
      <c r="I605" s="498"/>
      <c r="J605" s="498"/>
      <c r="K605" s="498"/>
      <c r="L605" s="498"/>
      <c r="M605" s="498"/>
    </row>
    <row r="606" ht="12.75" customHeight="1">
      <c r="A606" s="492"/>
      <c r="B606" s="498"/>
      <c r="C606" s="498"/>
      <c r="D606" s="498"/>
      <c r="E606" s="498"/>
      <c r="F606" s="498"/>
      <c r="G606" s="498"/>
      <c r="H606" s="498"/>
      <c r="I606" s="498"/>
      <c r="J606" s="498"/>
      <c r="K606" s="498"/>
      <c r="L606" s="498"/>
      <c r="M606" s="498"/>
    </row>
    <row r="607" ht="12.75" customHeight="1">
      <c r="A607" s="492"/>
      <c r="B607" s="498"/>
      <c r="C607" s="498"/>
      <c r="D607" s="498"/>
      <c r="E607" s="498"/>
      <c r="F607" s="498"/>
      <c r="G607" s="498"/>
      <c r="H607" s="498"/>
      <c r="I607" s="498"/>
      <c r="J607" s="498"/>
      <c r="K607" s="498"/>
      <c r="L607" s="498"/>
      <c r="M607" s="498"/>
    </row>
    <row r="608" ht="12.75" customHeight="1">
      <c r="A608" s="492"/>
      <c r="B608" s="498"/>
      <c r="C608" s="498"/>
      <c r="D608" s="498"/>
      <c r="E608" s="498"/>
      <c r="F608" s="498"/>
      <c r="G608" s="498"/>
      <c r="H608" s="498"/>
      <c r="I608" s="498"/>
      <c r="J608" s="498"/>
      <c r="K608" s="498"/>
      <c r="L608" s="498"/>
      <c r="M608" s="498"/>
    </row>
    <row r="609" ht="12.75" customHeight="1">
      <c r="A609" s="492"/>
      <c r="B609" s="498"/>
      <c r="C609" s="498"/>
      <c r="D609" s="498"/>
      <c r="E609" s="498"/>
      <c r="F609" s="498"/>
      <c r="G609" s="498"/>
      <c r="H609" s="498"/>
      <c r="I609" s="498"/>
      <c r="J609" s="498"/>
      <c r="K609" s="498"/>
      <c r="L609" s="498"/>
      <c r="M609" s="498"/>
    </row>
    <row r="610" ht="12.75" customHeight="1">
      <c r="A610" s="492"/>
      <c r="B610" s="498"/>
      <c r="C610" s="498"/>
      <c r="D610" s="498"/>
      <c r="E610" s="498"/>
      <c r="F610" s="498"/>
      <c r="G610" s="498"/>
      <c r="H610" s="498"/>
      <c r="I610" s="498"/>
      <c r="J610" s="498"/>
      <c r="K610" s="498"/>
      <c r="L610" s="498"/>
      <c r="M610" s="498"/>
    </row>
    <row r="611" ht="12.75" customHeight="1">
      <c r="A611" s="492"/>
      <c r="B611" s="498"/>
      <c r="C611" s="498"/>
      <c r="D611" s="498"/>
      <c r="E611" s="498"/>
      <c r="F611" s="498"/>
      <c r="G611" s="498"/>
      <c r="H611" s="498"/>
      <c r="I611" s="498"/>
      <c r="J611" s="498"/>
      <c r="K611" s="498"/>
      <c r="L611" s="498"/>
      <c r="M611" s="498"/>
    </row>
    <row r="612" ht="12.75" customHeight="1">
      <c r="A612" s="492"/>
      <c r="B612" s="498"/>
      <c r="C612" s="498"/>
      <c r="D612" s="498"/>
      <c r="E612" s="498"/>
      <c r="F612" s="498"/>
      <c r="G612" s="498"/>
      <c r="H612" s="498"/>
      <c r="I612" s="498"/>
      <c r="J612" s="498"/>
      <c r="K612" s="498"/>
      <c r="L612" s="498"/>
      <c r="M612" s="498"/>
    </row>
    <row r="613" ht="12.75" customHeight="1">
      <c r="A613" s="492"/>
      <c r="B613" s="498"/>
      <c r="C613" s="498"/>
      <c r="D613" s="498"/>
      <c r="E613" s="498"/>
      <c r="F613" s="498"/>
      <c r="G613" s="498"/>
      <c r="H613" s="498"/>
      <c r="I613" s="498"/>
      <c r="J613" s="498"/>
      <c r="K613" s="498"/>
      <c r="L613" s="498"/>
      <c r="M613" s="498"/>
    </row>
    <row r="614" ht="12.75" customHeight="1">
      <c r="A614" s="492"/>
      <c r="B614" s="498"/>
      <c r="C614" s="498"/>
      <c r="D614" s="498"/>
      <c r="E614" s="498"/>
      <c r="F614" s="498"/>
      <c r="G614" s="498"/>
      <c r="H614" s="498"/>
      <c r="I614" s="498"/>
      <c r="J614" s="498"/>
      <c r="K614" s="498"/>
      <c r="L614" s="498"/>
      <c r="M614" s="498"/>
    </row>
    <row r="615" ht="12.75" customHeight="1">
      <c r="A615" s="492"/>
      <c r="B615" s="498"/>
      <c r="C615" s="498"/>
      <c r="D615" s="498"/>
      <c r="E615" s="498"/>
      <c r="F615" s="498"/>
      <c r="G615" s="498"/>
      <c r="H615" s="498"/>
      <c r="I615" s="498"/>
      <c r="J615" s="498"/>
      <c r="K615" s="498"/>
      <c r="L615" s="498"/>
      <c r="M615" s="498"/>
    </row>
    <row r="616" ht="12.75" customHeight="1">
      <c r="A616" s="492"/>
      <c r="B616" s="498"/>
      <c r="C616" s="498"/>
      <c r="D616" s="498"/>
      <c r="E616" s="498"/>
      <c r="F616" s="498"/>
      <c r="G616" s="498"/>
      <c r="H616" s="498"/>
      <c r="I616" s="498"/>
      <c r="J616" s="498"/>
      <c r="K616" s="498"/>
      <c r="L616" s="498"/>
      <c r="M616" s="498"/>
    </row>
    <row r="617" ht="12.75" customHeight="1">
      <c r="A617" s="492"/>
      <c r="B617" s="498"/>
      <c r="C617" s="498"/>
      <c r="D617" s="498"/>
      <c r="E617" s="498"/>
      <c r="F617" s="498"/>
      <c r="G617" s="498"/>
      <c r="H617" s="498"/>
      <c r="I617" s="498"/>
      <c r="J617" s="498"/>
      <c r="K617" s="498"/>
      <c r="L617" s="498"/>
      <c r="M617" s="498"/>
    </row>
    <row r="618" ht="12.75" customHeight="1">
      <c r="A618" s="492"/>
      <c r="B618" s="498"/>
      <c r="C618" s="498"/>
      <c r="D618" s="498"/>
      <c r="E618" s="498"/>
      <c r="F618" s="498"/>
      <c r="G618" s="498"/>
      <c r="H618" s="498"/>
      <c r="I618" s="498"/>
      <c r="J618" s="498"/>
      <c r="K618" s="498"/>
      <c r="L618" s="498"/>
      <c r="M618" s="498"/>
    </row>
    <row r="619" ht="12.75" customHeight="1">
      <c r="A619" s="492"/>
      <c r="B619" s="498"/>
      <c r="C619" s="498"/>
      <c r="D619" s="498"/>
      <c r="E619" s="498"/>
      <c r="F619" s="498"/>
      <c r="G619" s="498"/>
      <c r="H619" s="498"/>
      <c r="I619" s="498"/>
      <c r="J619" s="498"/>
      <c r="K619" s="498"/>
      <c r="L619" s="498"/>
      <c r="M619" s="498"/>
    </row>
    <row r="620" ht="12.75" customHeight="1">
      <c r="A620" s="492"/>
      <c r="B620" s="498"/>
      <c r="C620" s="498"/>
      <c r="D620" s="498"/>
      <c r="E620" s="498"/>
      <c r="F620" s="498"/>
      <c r="G620" s="498"/>
      <c r="H620" s="498"/>
      <c r="I620" s="498"/>
      <c r="J620" s="498"/>
      <c r="K620" s="498"/>
      <c r="L620" s="498"/>
      <c r="M620" s="498"/>
    </row>
    <row r="621" ht="12.75" customHeight="1">
      <c r="A621" s="492"/>
      <c r="B621" s="498"/>
      <c r="C621" s="498"/>
      <c r="D621" s="498"/>
      <c r="E621" s="498"/>
      <c r="F621" s="498"/>
      <c r="G621" s="498"/>
      <c r="H621" s="498"/>
      <c r="I621" s="498"/>
      <c r="J621" s="498"/>
      <c r="K621" s="498"/>
      <c r="L621" s="498"/>
      <c r="M621" s="498"/>
    </row>
    <row r="622" ht="12.75" customHeight="1">
      <c r="A622" s="492"/>
      <c r="B622" s="498"/>
      <c r="C622" s="498"/>
      <c r="D622" s="498"/>
      <c r="E622" s="498"/>
      <c r="F622" s="498"/>
      <c r="G622" s="498"/>
      <c r="H622" s="498"/>
      <c r="I622" s="498"/>
      <c r="J622" s="498"/>
      <c r="K622" s="498"/>
      <c r="L622" s="498"/>
      <c r="M622" s="498"/>
    </row>
    <row r="623" ht="12.75" customHeight="1">
      <c r="A623" s="492"/>
      <c r="B623" s="498"/>
      <c r="C623" s="498"/>
      <c r="D623" s="498"/>
      <c r="E623" s="498"/>
      <c r="F623" s="498"/>
      <c r="G623" s="498"/>
      <c r="H623" s="498"/>
      <c r="I623" s="498"/>
      <c r="J623" s="498"/>
      <c r="K623" s="498"/>
      <c r="L623" s="498"/>
      <c r="M623" s="498"/>
    </row>
    <row r="624" ht="12.75" customHeight="1">
      <c r="A624" s="492"/>
      <c r="B624" s="498"/>
      <c r="C624" s="498"/>
      <c r="D624" s="498"/>
      <c r="E624" s="498"/>
      <c r="F624" s="498"/>
      <c r="G624" s="498"/>
      <c r="H624" s="498"/>
      <c r="I624" s="498"/>
      <c r="J624" s="498"/>
      <c r="K624" s="498"/>
      <c r="L624" s="498"/>
      <c r="M624" s="498"/>
    </row>
    <row r="625" ht="12.75" customHeight="1">
      <c r="A625" s="492"/>
      <c r="B625" s="498"/>
      <c r="C625" s="498"/>
      <c r="D625" s="498"/>
      <c r="E625" s="498"/>
      <c r="F625" s="498"/>
      <c r="G625" s="498"/>
      <c r="H625" s="498"/>
      <c r="I625" s="498"/>
      <c r="J625" s="498"/>
      <c r="K625" s="498"/>
      <c r="L625" s="498"/>
      <c r="M625" s="498"/>
    </row>
    <row r="626" ht="12.75" customHeight="1">
      <c r="A626" s="492"/>
      <c r="B626" s="498"/>
      <c r="C626" s="498"/>
      <c r="D626" s="498"/>
      <c r="E626" s="498"/>
      <c r="F626" s="498"/>
      <c r="G626" s="498"/>
      <c r="H626" s="498"/>
      <c r="I626" s="498"/>
      <c r="J626" s="498"/>
      <c r="K626" s="498"/>
      <c r="L626" s="498"/>
      <c r="M626" s="498"/>
    </row>
    <row r="627" ht="12.75" customHeight="1">
      <c r="A627" s="492"/>
      <c r="B627" s="498"/>
      <c r="C627" s="498"/>
      <c r="D627" s="498"/>
      <c r="E627" s="498"/>
      <c r="F627" s="498"/>
      <c r="G627" s="498"/>
      <c r="H627" s="498"/>
      <c r="I627" s="498"/>
      <c r="J627" s="498"/>
      <c r="K627" s="498"/>
      <c r="L627" s="498"/>
      <c r="M627" s="498"/>
    </row>
    <row r="628" ht="12.75" customHeight="1">
      <c r="A628" s="492"/>
      <c r="B628" s="498"/>
      <c r="C628" s="498"/>
      <c r="D628" s="498"/>
      <c r="E628" s="498"/>
      <c r="F628" s="498"/>
      <c r="G628" s="498"/>
      <c r="H628" s="498"/>
      <c r="I628" s="498"/>
      <c r="J628" s="498"/>
      <c r="K628" s="498"/>
      <c r="L628" s="498"/>
      <c r="M628" s="498"/>
    </row>
    <row r="629" ht="12.75" customHeight="1">
      <c r="A629" s="492"/>
      <c r="B629" s="498"/>
      <c r="C629" s="498"/>
      <c r="D629" s="498"/>
      <c r="E629" s="498"/>
      <c r="F629" s="498"/>
      <c r="G629" s="498"/>
      <c r="H629" s="498"/>
      <c r="I629" s="498"/>
      <c r="J629" s="498"/>
      <c r="K629" s="498"/>
      <c r="L629" s="498"/>
      <c r="M629" s="498"/>
    </row>
    <row r="630" ht="12.75" customHeight="1">
      <c r="A630" s="492"/>
      <c r="B630" s="498"/>
      <c r="C630" s="498"/>
      <c r="D630" s="498"/>
      <c r="E630" s="498"/>
      <c r="F630" s="498"/>
      <c r="G630" s="498"/>
      <c r="H630" s="498"/>
      <c r="I630" s="498"/>
      <c r="J630" s="498"/>
      <c r="K630" s="498"/>
      <c r="L630" s="498"/>
      <c r="M630" s="498"/>
    </row>
    <row r="631" ht="12.75" customHeight="1">
      <c r="A631" s="492"/>
      <c r="B631" s="498"/>
      <c r="C631" s="498"/>
      <c r="D631" s="498"/>
      <c r="E631" s="498"/>
      <c r="F631" s="498"/>
      <c r="G631" s="498"/>
      <c r="H631" s="498"/>
      <c r="I631" s="498"/>
      <c r="J631" s="498"/>
      <c r="K631" s="498"/>
      <c r="L631" s="498"/>
      <c r="M631" s="498"/>
    </row>
    <row r="632" ht="12.75" customHeight="1">
      <c r="A632" s="492"/>
      <c r="B632" s="498"/>
      <c r="C632" s="498"/>
      <c r="D632" s="498"/>
      <c r="E632" s="498"/>
      <c r="F632" s="498"/>
      <c r="G632" s="498"/>
      <c r="H632" s="498"/>
      <c r="I632" s="498"/>
      <c r="J632" s="498"/>
      <c r="K632" s="498"/>
      <c r="L632" s="498"/>
      <c r="M632" s="498"/>
    </row>
    <row r="633" ht="12.75" customHeight="1">
      <c r="A633" s="492"/>
      <c r="B633" s="498"/>
      <c r="C633" s="498"/>
      <c r="D633" s="498"/>
      <c r="E633" s="498"/>
      <c r="F633" s="498"/>
      <c r="G633" s="498"/>
      <c r="H633" s="498"/>
      <c r="I633" s="498"/>
      <c r="J633" s="498"/>
      <c r="K633" s="498"/>
      <c r="L633" s="498"/>
      <c r="M633" s="498"/>
    </row>
    <row r="634" ht="12.75" customHeight="1">
      <c r="A634" s="492"/>
      <c r="B634" s="498"/>
      <c r="C634" s="498"/>
      <c r="D634" s="498"/>
      <c r="E634" s="498"/>
      <c r="F634" s="498"/>
      <c r="G634" s="498"/>
      <c r="H634" s="498"/>
      <c r="I634" s="498"/>
      <c r="J634" s="498"/>
      <c r="K634" s="498"/>
      <c r="L634" s="498"/>
      <c r="M634" s="498"/>
    </row>
    <row r="635" ht="12.75" customHeight="1">
      <c r="A635" s="492"/>
      <c r="B635" s="498"/>
      <c r="C635" s="498"/>
      <c r="D635" s="498"/>
      <c r="E635" s="498"/>
      <c r="F635" s="498"/>
      <c r="G635" s="498"/>
      <c r="H635" s="498"/>
      <c r="I635" s="498"/>
      <c r="J635" s="498"/>
      <c r="K635" s="498"/>
      <c r="L635" s="498"/>
      <c r="M635" s="498"/>
    </row>
    <row r="636" ht="12.75" customHeight="1">
      <c r="A636" s="492"/>
      <c r="B636" s="498"/>
      <c r="C636" s="498"/>
      <c r="D636" s="498"/>
      <c r="E636" s="498"/>
      <c r="F636" s="498"/>
      <c r="G636" s="498"/>
      <c r="H636" s="498"/>
      <c r="I636" s="498"/>
      <c r="J636" s="498"/>
      <c r="K636" s="498"/>
      <c r="L636" s="498"/>
      <c r="M636" s="498"/>
    </row>
    <row r="637" ht="12.75" customHeight="1">
      <c r="A637" s="492"/>
      <c r="B637" s="498"/>
      <c r="C637" s="498"/>
      <c r="D637" s="498"/>
      <c r="E637" s="498"/>
      <c r="F637" s="498"/>
      <c r="G637" s="498"/>
      <c r="H637" s="498"/>
      <c r="I637" s="498"/>
      <c r="J637" s="498"/>
      <c r="K637" s="498"/>
      <c r="L637" s="498"/>
      <c r="M637" s="498"/>
    </row>
    <row r="638" ht="12.75" customHeight="1">
      <c r="A638" s="492"/>
      <c r="B638" s="498"/>
      <c r="C638" s="498"/>
      <c r="D638" s="498"/>
      <c r="E638" s="498"/>
      <c r="F638" s="498"/>
      <c r="G638" s="498"/>
      <c r="H638" s="498"/>
      <c r="I638" s="498"/>
      <c r="J638" s="498"/>
      <c r="K638" s="498"/>
      <c r="L638" s="498"/>
      <c r="M638" s="498"/>
    </row>
    <row r="639" ht="12.75" customHeight="1">
      <c r="A639" s="492"/>
      <c r="B639" s="498"/>
      <c r="C639" s="498"/>
      <c r="D639" s="498"/>
      <c r="E639" s="498"/>
      <c r="F639" s="498"/>
      <c r="G639" s="498"/>
      <c r="H639" s="498"/>
      <c r="I639" s="498"/>
      <c r="J639" s="498"/>
      <c r="K639" s="498"/>
      <c r="L639" s="498"/>
      <c r="M639" s="498"/>
    </row>
    <row r="640" ht="12.75" customHeight="1">
      <c r="A640" s="492"/>
      <c r="B640" s="498"/>
      <c r="C640" s="498"/>
      <c r="D640" s="498"/>
      <c r="E640" s="498"/>
      <c r="F640" s="498"/>
      <c r="G640" s="498"/>
      <c r="H640" s="498"/>
      <c r="I640" s="498"/>
      <c r="J640" s="498"/>
      <c r="K640" s="498"/>
      <c r="L640" s="498"/>
      <c r="M640" s="498"/>
    </row>
    <row r="641" ht="12.75" customHeight="1">
      <c r="A641" s="492"/>
      <c r="B641" s="498"/>
      <c r="C641" s="498"/>
      <c r="D641" s="498"/>
      <c r="E641" s="498"/>
      <c r="F641" s="498"/>
      <c r="G641" s="498"/>
      <c r="H641" s="498"/>
      <c r="I641" s="498"/>
      <c r="J641" s="498"/>
      <c r="K641" s="498"/>
      <c r="L641" s="498"/>
      <c r="M641" s="498"/>
    </row>
    <row r="642" ht="12.75" customHeight="1">
      <c r="A642" s="492"/>
      <c r="B642" s="498"/>
      <c r="C642" s="498"/>
      <c r="D642" s="498"/>
      <c r="E642" s="498"/>
      <c r="F642" s="498"/>
      <c r="G642" s="498"/>
      <c r="H642" s="498"/>
      <c r="I642" s="498"/>
      <c r="J642" s="498"/>
      <c r="K642" s="498"/>
      <c r="L642" s="498"/>
      <c r="M642" s="498"/>
    </row>
    <row r="643" ht="12.75" customHeight="1">
      <c r="A643" s="492"/>
      <c r="B643" s="498"/>
      <c r="C643" s="498"/>
      <c r="D643" s="498"/>
      <c r="E643" s="498"/>
      <c r="F643" s="498"/>
      <c r="G643" s="498"/>
      <c r="H643" s="498"/>
      <c r="I643" s="498"/>
      <c r="J643" s="498"/>
      <c r="K643" s="498"/>
      <c r="L643" s="498"/>
      <c r="M643" s="498"/>
    </row>
    <row r="644" ht="12.75" customHeight="1">
      <c r="A644" s="492"/>
      <c r="B644" s="498"/>
      <c r="C644" s="498"/>
      <c r="D644" s="498"/>
      <c r="E644" s="498"/>
      <c r="F644" s="498"/>
      <c r="G644" s="498"/>
      <c r="H644" s="498"/>
      <c r="I644" s="498"/>
      <c r="J644" s="498"/>
      <c r="K644" s="498"/>
      <c r="L644" s="498"/>
      <c r="M644" s="498"/>
    </row>
    <row r="645" ht="12.75" customHeight="1">
      <c r="A645" s="492"/>
      <c r="B645" s="498"/>
      <c r="C645" s="498"/>
      <c r="D645" s="498"/>
      <c r="E645" s="498"/>
      <c r="F645" s="498"/>
      <c r="G645" s="498"/>
      <c r="H645" s="498"/>
      <c r="I645" s="498"/>
      <c r="J645" s="498"/>
      <c r="K645" s="498"/>
      <c r="L645" s="498"/>
      <c r="M645" s="498"/>
    </row>
    <row r="646" ht="12.75" customHeight="1">
      <c r="A646" s="492"/>
      <c r="B646" s="498"/>
      <c r="C646" s="498"/>
      <c r="D646" s="498"/>
      <c r="E646" s="498"/>
      <c r="F646" s="498"/>
      <c r="G646" s="498"/>
      <c r="H646" s="498"/>
      <c r="I646" s="498"/>
      <c r="J646" s="498"/>
      <c r="K646" s="498"/>
      <c r="L646" s="498"/>
      <c r="M646" s="498"/>
    </row>
    <row r="647" ht="12.75" customHeight="1">
      <c r="A647" s="492"/>
      <c r="B647" s="498"/>
      <c r="C647" s="498"/>
      <c r="D647" s="498"/>
      <c r="E647" s="498"/>
      <c r="F647" s="498"/>
      <c r="G647" s="498"/>
      <c r="H647" s="498"/>
      <c r="I647" s="498"/>
      <c r="J647" s="498"/>
      <c r="K647" s="498"/>
      <c r="L647" s="498"/>
      <c r="M647" s="498"/>
    </row>
    <row r="648" ht="12.75" customHeight="1">
      <c r="A648" s="492"/>
      <c r="B648" s="498"/>
      <c r="C648" s="498"/>
      <c r="D648" s="498"/>
      <c r="E648" s="498"/>
      <c r="F648" s="498"/>
      <c r="G648" s="498"/>
      <c r="H648" s="498"/>
      <c r="I648" s="498"/>
      <c r="J648" s="498"/>
      <c r="K648" s="498"/>
      <c r="L648" s="498"/>
      <c r="M648" s="498"/>
    </row>
    <row r="649" ht="12.75" customHeight="1">
      <c r="A649" s="492"/>
      <c r="B649" s="498"/>
      <c r="C649" s="498"/>
      <c r="D649" s="498"/>
      <c r="E649" s="498"/>
      <c r="F649" s="498"/>
      <c r="G649" s="498"/>
      <c r="H649" s="498"/>
      <c r="I649" s="498"/>
      <c r="J649" s="498"/>
      <c r="K649" s="498"/>
      <c r="L649" s="498"/>
      <c r="M649" s="498"/>
    </row>
    <row r="650" ht="12.75" customHeight="1">
      <c r="A650" s="492"/>
      <c r="B650" s="498"/>
      <c r="C650" s="498"/>
      <c r="D650" s="498"/>
      <c r="E650" s="498"/>
      <c r="F650" s="498"/>
      <c r="G650" s="498"/>
      <c r="H650" s="498"/>
      <c r="I650" s="498"/>
      <c r="J650" s="498"/>
      <c r="K650" s="498"/>
      <c r="L650" s="498"/>
      <c r="M650" s="498"/>
    </row>
    <row r="651" ht="12.75" customHeight="1">
      <c r="A651" s="492"/>
      <c r="B651" s="498"/>
      <c r="C651" s="498"/>
      <c r="D651" s="498"/>
      <c r="E651" s="498"/>
      <c r="F651" s="498"/>
      <c r="G651" s="498"/>
      <c r="H651" s="498"/>
      <c r="I651" s="498"/>
      <c r="J651" s="498"/>
      <c r="K651" s="498"/>
      <c r="L651" s="498"/>
      <c r="M651" s="498"/>
    </row>
    <row r="652" ht="12.75" customHeight="1">
      <c r="A652" s="492"/>
      <c r="B652" s="498"/>
      <c r="C652" s="498"/>
      <c r="D652" s="498"/>
      <c r="E652" s="498"/>
      <c r="F652" s="498"/>
      <c r="G652" s="498"/>
      <c r="H652" s="498"/>
      <c r="I652" s="498"/>
      <c r="J652" s="498"/>
      <c r="K652" s="498"/>
      <c r="L652" s="498"/>
      <c r="M652" s="498"/>
    </row>
    <row r="653" ht="12.75" customHeight="1">
      <c r="A653" s="492"/>
      <c r="B653" s="498"/>
      <c r="C653" s="498"/>
      <c r="D653" s="498"/>
      <c r="E653" s="498"/>
      <c r="F653" s="498"/>
      <c r="G653" s="498"/>
      <c r="H653" s="498"/>
      <c r="I653" s="498"/>
      <c r="J653" s="498"/>
      <c r="K653" s="498"/>
      <c r="L653" s="498"/>
      <c r="M653" s="498"/>
    </row>
    <row r="654" ht="12.75" customHeight="1">
      <c r="A654" s="492"/>
      <c r="B654" s="498"/>
      <c r="C654" s="498"/>
      <c r="D654" s="498"/>
      <c r="E654" s="498"/>
      <c r="F654" s="498"/>
      <c r="G654" s="498"/>
      <c r="H654" s="498"/>
      <c r="I654" s="498"/>
      <c r="J654" s="498"/>
      <c r="K654" s="498"/>
      <c r="L654" s="498"/>
      <c r="M654" s="498"/>
    </row>
    <row r="655" ht="12.75" customHeight="1">
      <c r="A655" s="492"/>
      <c r="B655" s="498"/>
      <c r="C655" s="498"/>
      <c r="D655" s="498"/>
      <c r="E655" s="498"/>
      <c r="F655" s="498"/>
      <c r="G655" s="498"/>
      <c r="H655" s="498"/>
      <c r="I655" s="498"/>
      <c r="J655" s="498"/>
      <c r="K655" s="498"/>
      <c r="L655" s="498"/>
      <c r="M655" s="498"/>
    </row>
    <row r="656" ht="12.75" customHeight="1">
      <c r="A656" s="492"/>
      <c r="B656" s="498"/>
      <c r="C656" s="498"/>
      <c r="D656" s="498"/>
      <c r="E656" s="498"/>
      <c r="F656" s="498"/>
      <c r="G656" s="498"/>
      <c r="H656" s="498"/>
      <c r="I656" s="498"/>
      <c r="J656" s="498"/>
      <c r="K656" s="498"/>
      <c r="L656" s="498"/>
      <c r="M656" s="498"/>
    </row>
    <row r="657" ht="12.75" customHeight="1">
      <c r="A657" s="492"/>
      <c r="B657" s="498"/>
      <c r="C657" s="498"/>
      <c r="D657" s="498"/>
      <c r="E657" s="498"/>
      <c r="F657" s="498"/>
      <c r="G657" s="498"/>
      <c r="H657" s="498"/>
      <c r="I657" s="498"/>
      <c r="J657" s="498"/>
      <c r="K657" s="498"/>
      <c r="L657" s="498"/>
      <c r="M657" s="498"/>
    </row>
    <row r="658" ht="12.75" customHeight="1">
      <c r="A658" s="492"/>
      <c r="B658" s="498"/>
      <c r="C658" s="498"/>
      <c r="D658" s="498"/>
      <c r="E658" s="498"/>
      <c r="F658" s="498"/>
      <c r="G658" s="498"/>
      <c r="H658" s="498"/>
      <c r="I658" s="498"/>
      <c r="J658" s="498"/>
      <c r="K658" s="498"/>
      <c r="L658" s="498"/>
      <c r="M658" s="498"/>
    </row>
    <row r="659" ht="12.75" customHeight="1">
      <c r="A659" s="492"/>
      <c r="B659" s="498"/>
      <c r="C659" s="498"/>
      <c r="D659" s="498"/>
      <c r="E659" s="498"/>
      <c r="F659" s="498"/>
      <c r="G659" s="498"/>
      <c r="H659" s="498"/>
      <c r="I659" s="498"/>
      <c r="J659" s="498"/>
      <c r="K659" s="498"/>
      <c r="L659" s="498"/>
      <c r="M659" s="498"/>
    </row>
    <row r="660" ht="12.75" customHeight="1">
      <c r="A660" s="492"/>
      <c r="B660" s="498"/>
      <c r="C660" s="498"/>
      <c r="D660" s="498"/>
      <c r="E660" s="498"/>
      <c r="F660" s="498"/>
      <c r="G660" s="498"/>
      <c r="H660" s="498"/>
      <c r="I660" s="498"/>
      <c r="J660" s="498"/>
      <c r="K660" s="498"/>
      <c r="L660" s="498"/>
      <c r="M660" s="498"/>
    </row>
    <row r="661" ht="12.75" customHeight="1">
      <c r="A661" s="492"/>
      <c r="B661" s="498"/>
      <c r="C661" s="498"/>
      <c r="D661" s="498"/>
      <c r="E661" s="498"/>
      <c r="F661" s="498"/>
      <c r="G661" s="498"/>
      <c r="H661" s="498"/>
      <c r="I661" s="498"/>
      <c r="J661" s="498"/>
      <c r="K661" s="498"/>
      <c r="L661" s="498"/>
      <c r="M661" s="498"/>
    </row>
    <row r="662" ht="12.75" customHeight="1">
      <c r="A662" s="492"/>
      <c r="B662" s="498"/>
      <c r="C662" s="498"/>
      <c r="D662" s="498"/>
      <c r="E662" s="498"/>
      <c r="F662" s="498"/>
      <c r="G662" s="498"/>
      <c r="H662" s="498"/>
      <c r="I662" s="498"/>
      <c r="J662" s="498"/>
      <c r="K662" s="498"/>
      <c r="L662" s="498"/>
      <c r="M662" s="498"/>
    </row>
    <row r="663" ht="12.75" customHeight="1">
      <c r="A663" s="492"/>
      <c r="B663" s="498"/>
      <c r="C663" s="498"/>
      <c r="D663" s="498"/>
      <c r="E663" s="498"/>
      <c r="F663" s="498"/>
      <c r="G663" s="498"/>
      <c r="H663" s="498"/>
      <c r="I663" s="498"/>
      <c r="J663" s="498"/>
      <c r="K663" s="498"/>
      <c r="L663" s="498"/>
      <c r="M663" s="498"/>
    </row>
    <row r="664" ht="12.75" customHeight="1">
      <c r="A664" s="492"/>
      <c r="B664" s="498"/>
      <c r="C664" s="498"/>
      <c r="D664" s="498"/>
      <c r="E664" s="498"/>
      <c r="F664" s="498"/>
      <c r="G664" s="498"/>
      <c r="H664" s="498"/>
      <c r="I664" s="498"/>
      <c r="J664" s="498"/>
      <c r="K664" s="498"/>
      <c r="L664" s="498"/>
      <c r="M664" s="498"/>
    </row>
    <row r="665" ht="12.75" customHeight="1">
      <c r="A665" s="492"/>
      <c r="B665" s="498"/>
      <c r="C665" s="498"/>
      <c r="D665" s="498"/>
      <c r="E665" s="498"/>
      <c r="F665" s="498"/>
      <c r="G665" s="498"/>
      <c r="H665" s="498"/>
      <c r="I665" s="498"/>
      <c r="J665" s="498"/>
      <c r="K665" s="498"/>
      <c r="L665" s="498"/>
      <c r="M665" s="498"/>
    </row>
    <row r="666" ht="12.75" customHeight="1">
      <c r="A666" s="492"/>
      <c r="B666" s="498"/>
      <c r="C666" s="498"/>
      <c r="D666" s="498"/>
      <c r="E666" s="498"/>
      <c r="F666" s="498"/>
      <c r="G666" s="498"/>
      <c r="H666" s="498"/>
      <c r="I666" s="498"/>
      <c r="J666" s="498"/>
      <c r="K666" s="498"/>
      <c r="L666" s="498"/>
      <c r="M666" s="498"/>
    </row>
    <row r="667" ht="12.75" customHeight="1">
      <c r="A667" s="492"/>
      <c r="B667" s="498"/>
      <c r="C667" s="498"/>
      <c r="D667" s="498"/>
      <c r="E667" s="498"/>
      <c r="F667" s="498"/>
      <c r="G667" s="498"/>
      <c r="H667" s="498"/>
      <c r="I667" s="498"/>
      <c r="J667" s="498"/>
      <c r="K667" s="498"/>
      <c r="L667" s="498"/>
      <c r="M667" s="498"/>
    </row>
    <row r="668" ht="12.75" customHeight="1">
      <c r="A668" s="492"/>
      <c r="B668" s="498"/>
      <c r="C668" s="498"/>
      <c r="D668" s="498"/>
      <c r="E668" s="498"/>
      <c r="F668" s="498"/>
      <c r="G668" s="498"/>
      <c r="H668" s="498"/>
      <c r="I668" s="498"/>
      <c r="J668" s="498"/>
      <c r="K668" s="498"/>
      <c r="L668" s="498"/>
      <c r="M668" s="498"/>
    </row>
    <row r="669" ht="12.75" customHeight="1">
      <c r="A669" s="492"/>
      <c r="B669" s="498"/>
      <c r="C669" s="498"/>
      <c r="D669" s="498"/>
      <c r="E669" s="498"/>
      <c r="F669" s="498"/>
      <c r="G669" s="498"/>
      <c r="H669" s="498"/>
      <c r="I669" s="498"/>
      <c r="J669" s="498"/>
      <c r="K669" s="498"/>
      <c r="L669" s="498"/>
      <c r="M669" s="498"/>
    </row>
    <row r="670" ht="12.75" customHeight="1">
      <c r="A670" s="492"/>
      <c r="B670" s="498"/>
      <c r="C670" s="498"/>
      <c r="D670" s="498"/>
      <c r="E670" s="498"/>
      <c r="F670" s="498"/>
      <c r="G670" s="498"/>
      <c r="H670" s="498"/>
      <c r="I670" s="498"/>
      <c r="J670" s="498"/>
      <c r="K670" s="498"/>
      <c r="L670" s="498"/>
      <c r="M670" s="498"/>
    </row>
    <row r="671" ht="12.75" customHeight="1">
      <c r="A671" s="492"/>
      <c r="B671" s="498"/>
      <c r="C671" s="498"/>
      <c r="D671" s="498"/>
      <c r="E671" s="498"/>
      <c r="F671" s="498"/>
      <c r="G671" s="498"/>
      <c r="H671" s="498"/>
      <c r="I671" s="498"/>
      <c r="J671" s="498"/>
      <c r="K671" s="498"/>
      <c r="L671" s="498"/>
      <c r="M671" s="498"/>
    </row>
    <row r="672" ht="12.75" customHeight="1">
      <c r="A672" s="492"/>
      <c r="B672" s="498"/>
      <c r="C672" s="498"/>
      <c r="D672" s="498"/>
      <c r="E672" s="498"/>
      <c r="F672" s="498"/>
      <c r="G672" s="498"/>
      <c r="H672" s="498"/>
      <c r="I672" s="498"/>
      <c r="J672" s="498"/>
      <c r="K672" s="498"/>
      <c r="L672" s="498"/>
      <c r="M672" s="498"/>
    </row>
    <row r="673" ht="12.75" customHeight="1">
      <c r="A673" s="492"/>
      <c r="B673" s="498"/>
      <c r="C673" s="498"/>
      <c r="D673" s="498"/>
      <c r="E673" s="498"/>
      <c r="F673" s="498"/>
      <c r="G673" s="498"/>
      <c r="H673" s="498"/>
      <c r="I673" s="498"/>
      <c r="J673" s="498"/>
      <c r="K673" s="498"/>
      <c r="L673" s="498"/>
      <c r="M673" s="498"/>
    </row>
    <row r="674" ht="12.75" customHeight="1">
      <c r="A674" s="492"/>
      <c r="B674" s="498"/>
      <c r="C674" s="498"/>
      <c r="D674" s="498"/>
      <c r="E674" s="498"/>
      <c r="F674" s="498"/>
      <c r="G674" s="498"/>
      <c r="H674" s="498"/>
      <c r="I674" s="498"/>
      <c r="J674" s="498"/>
      <c r="K674" s="498"/>
      <c r="L674" s="498"/>
      <c r="M674" s="498"/>
    </row>
    <row r="675" ht="12.75" customHeight="1">
      <c r="A675" s="492"/>
      <c r="B675" s="498"/>
      <c r="C675" s="498"/>
      <c r="D675" s="498"/>
      <c r="E675" s="498"/>
      <c r="F675" s="498"/>
      <c r="G675" s="498"/>
      <c r="H675" s="498"/>
      <c r="I675" s="498"/>
      <c r="J675" s="498"/>
      <c r="K675" s="498"/>
      <c r="L675" s="498"/>
      <c r="M675" s="498"/>
    </row>
    <row r="676" ht="12.75" customHeight="1">
      <c r="A676" s="492"/>
      <c r="B676" s="498"/>
      <c r="C676" s="498"/>
      <c r="D676" s="498"/>
      <c r="E676" s="498"/>
      <c r="F676" s="498"/>
      <c r="G676" s="498"/>
      <c r="H676" s="498"/>
      <c r="I676" s="498"/>
      <c r="J676" s="498"/>
      <c r="K676" s="498"/>
      <c r="L676" s="498"/>
      <c r="M676" s="498"/>
    </row>
    <row r="677" ht="12.75" customHeight="1">
      <c r="A677" s="492"/>
      <c r="B677" s="498"/>
      <c r="C677" s="498"/>
      <c r="D677" s="498"/>
      <c r="E677" s="498"/>
      <c r="F677" s="498"/>
      <c r="G677" s="498"/>
      <c r="H677" s="498"/>
      <c r="I677" s="498"/>
      <c r="J677" s="498"/>
      <c r="K677" s="498"/>
      <c r="L677" s="498"/>
      <c r="M677" s="498"/>
    </row>
    <row r="678" ht="12.75" customHeight="1">
      <c r="A678" s="492"/>
      <c r="B678" s="498"/>
      <c r="C678" s="498"/>
      <c r="D678" s="498"/>
      <c r="E678" s="498"/>
      <c r="F678" s="498"/>
      <c r="G678" s="498"/>
      <c r="H678" s="498"/>
      <c r="I678" s="498"/>
      <c r="J678" s="498"/>
      <c r="K678" s="498"/>
      <c r="L678" s="498"/>
      <c r="M678" s="498"/>
    </row>
    <row r="679" ht="12.75" customHeight="1">
      <c r="A679" s="492"/>
      <c r="B679" s="498"/>
      <c r="C679" s="498"/>
      <c r="D679" s="498"/>
      <c r="E679" s="498"/>
      <c r="F679" s="498"/>
      <c r="G679" s="498"/>
      <c r="H679" s="498"/>
      <c r="I679" s="498"/>
      <c r="J679" s="498"/>
      <c r="K679" s="498"/>
      <c r="L679" s="498"/>
      <c r="M679" s="498"/>
    </row>
    <row r="680" ht="12.75" customHeight="1">
      <c r="A680" s="492"/>
      <c r="B680" s="498"/>
      <c r="C680" s="498"/>
      <c r="D680" s="498"/>
      <c r="E680" s="498"/>
      <c r="F680" s="498"/>
      <c r="G680" s="498"/>
      <c r="H680" s="498"/>
      <c r="I680" s="498"/>
      <c r="J680" s="498"/>
      <c r="K680" s="498"/>
      <c r="L680" s="498"/>
      <c r="M680" s="498"/>
    </row>
    <row r="681" ht="12.75" customHeight="1">
      <c r="A681" s="492"/>
      <c r="B681" s="498"/>
      <c r="C681" s="498"/>
      <c r="D681" s="498"/>
      <c r="E681" s="498"/>
      <c r="F681" s="498"/>
      <c r="G681" s="498"/>
      <c r="H681" s="498"/>
      <c r="I681" s="498"/>
      <c r="J681" s="498"/>
      <c r="K681" s="498"/>
      <c r="L681" s="498"/>
      <c r="M681" s="498"/>
    </row>
    <row r="682" ht="12.75" customHeight="1">
      <c r="A682" s="492"/>
      <c r="B682" s="498"/>
      <c r="C682" s="498"/>
      <c r="D682" s="498"/>
      <c r="E682" s="498"/>
      <c r="F682" s="498"/>
      <c r="G682" s="498"/>
      <c r="H682" s="498"/>
      <c r="I682" s="498"/>
      <c r="J682" s="498"/>
      <c r="K682" s="498"/>
      <c r="L682" s="498"/>
      <c r="M682" s="498"/>
    </row>
    <row r="683" ht="12.75" customHeight="1">
      <c r="A683" s="492"/>
      <c r="B683" s="498"/>
      <c r="C683" s="498"/>
      <c r="D683" s="498"/>
      <c r="E683" s="498"/>
      <c r="F683" s="498"/>
      <c r="G683" s="498"/>
      <c r="H683" s="498"/>
      <c r="I683" s="498"/>
      <c r="J683" s="498"/>
      <c r="K683" s="498"/>
      <c r="L683" s="498"/>
      <c r="M683" s="498"/>
    </row>
    <row r="684" ht="12.75" customHeight="1">
      <c r="A684" s="492"/>
      <c r="B684" s="498"/>
      <c r="C684" s="498"/>
      <c r="D684" s="498"/>
      <c r="E684" s="498"/>
      <c r="F684" s="498"/>
      <c r="G684" s="498"/>
      <c r="H684" s="498"/>
      <c r="I684" s="498"/>
      <c r="J684" s="498"/>
      <c r="K684" s="498"/>
      <c r="L684" s="498"/>
      <c r="M684" s="498"/>
    </row>
    <row r="685" ht="12.75" customHeight="1">
      <c r="A685" s="492"/>
      <c r="B685" s="498"/>
      <c r="C685" s="498"/>
      <c r="D685" s="498"/>
      <c r="E685" s="498"/>
      <c r="F685" s="498"/>
      <c r="G685" s="498"/>
      <c r="H685" s="498"/>
      <c r="I685" s="498"/>
      <c r="J685" s="498"/>
      <c r="K685" s="498"/>
      <c r="L685" s="498"/>
      <c r="M685" s="498"/>
    </row>
    <row r="686" ht="12.75" customHeight="1">
      <c r="A686" s="492"/>
      <c r="B686" s="498"/>
      <c r="C686" s="498"/>
      <c r="D686" s="498"/>
      <c r="E686" s="498"/>
      <c r="F686" s="498"/>
      <c r="G686" s="498"/>
      <c r="H686" s="498"/>
      <c r="I686" s="498"/>
      <c r="J686" s="498"/>
      <c r="K686" s="498"/>
      <c r="L686" s="498"/>
      <c r="M686" s="498"/>
    </row>
    <row r="687" ht="12.75" customHeight="1">
      <c r="A687" s="492"/>
      <c r="B687" s="498"/>
      <c r="C687" s="498"/>
      <c r="D687" s="498"/>
      <c r="E687" s="498"/>
      <c r="F687" s="498"/>
      <c r="G687" s="498"/>
      <c r="H687" s="498"/>
      <c r="I687" s="498"/>
      <c r="J687" s="498"/>
      <c r="K687" s="498"/>
      <c r="L687" s="498"/>
      <c r="M687" s="498"/>
    </row>
    <row r="688" ht="12.75" customHeight="1">
      <c r="A688" s="492"/>
      <c r="B688" s="498"/>
      <c r="C688" s="498"/>
      <c r="D688" s="498"/>
      <c r="E688" s="498"/>
      <c r="F688" s="498"/>
      <c r="G688" s="498"/>
      <c r="H688" s="498"/>
      <c r="I688" s="498"/>
      <c r="J688" s="498"/>
      <c r="K688" s="498"/>
      <c r="L688" s="498"/>
      <c r="M688" s="498"/>
    </row>
    <row r="689" ht="12.75" customHeight="1">
      <c r="A689" s="492"/>
      <c r="B689" s="498"/>
      <c r="C689" s="498"/>
      <c r="D689" s="498"/>
      <c r="E689" s="498"/>
      <c r="F689" s="498"/>
      <c r="G689" s="498"/>
      <c r="H689" s="498"/>
      <c r="I689" s="498"/>
      <c r="J689" s="498"/>
      <c r="K689" s="498"/>
      <c r="L689" s="498"/>
      <c r="M689" s="498"/>
    </row>
    <row r="690" ht="12.75" customHeight="1">
      <c r="A690" s="492"/>
      <c r="B690" s="498"/>
      <c r="C690" s="498"/>
      <c r="D690" s="498"/>
      <c r="E690" s="498"/>
      <c r="F690" s="498"/>
      <c r="G690" s="498"/>
      <c r="H690" s="498"/>
      <c r="I690" s="498"/>
      <c r="J690" s="498"/>
      <c r="K690" s="498"/>
      <c r="L690" s="498"/>
      <c r="M690" s="498"/>
    </row>
    <row r="691" ht="12.75" customHeight="1">
      <c r="A691" s="492"/>
      <c r="B691" s="498"/>
      <c r="C691" s="498"/>
      <c r="D691" s="498"/>
      <c r="E691" s="498"/>
      <c r="F691" s="498"/>
      <c r="G691" s="498"/>
      <c r="H691" s="498"/>
      <c r="I691" s="498"/>
      <c r="J691" s="498"/>
      <c r="K691" s="498"/>
      <c r="L691" s="498"/>
      <c r="M691" s="498"/>
    </row>
    <row r="692" ht="12.75" customHeight="1">
      <c r="A692" s="492"/>
      <c r="B692" s="498"/>
      <c r="C692" s="498"/>
      <c r="D692" s="498"/>
      <c r="E692" s="498"/>
      <c r="F692" s="498"/>
      <c r="G692" s="498"/>
      <c r="H692" s="498"/>
      <c r="I692" s="498"/>
      <c r="J692" s="498"/>
      <c r="K692" s="498"/>
      <c r="L692" s="498"/>
      <c r="M692" s="498"/>
    </row>
    <row r="693" ht="12.75" customHeight="1">
      <c r="A693" s="492"/>
      <c r="B693" s="498"/>
      <c r="C693" s="498"/>
      <c r="D693" s="498"/>
      <c r="E693" s="498"/>
      <c r="F693" s="498"/>
      <c r="G693" s="498"/>
      <c r="H693" s="498"/>
      <c r="I693" s="498"/>
      <c r="J693" s="498"/>
      <c r="K693" s="498"/>
      <c r="L693" s="498"/>
      <c r="M693" s="498"/>
    </row>
    <row r="694" ht="12.75" customHeight="1">
      <c r="A694" s="492"/>
      <c r="B694" s="498"/>
      <c r="C694" s="498"/>
      <c r="D694" s="498"/>
      <c r="E694" s="498"/>
      <c r="F694" s="498"/>
      <c r="G694" s="498"/>
      <c r="H694" s="498"/>
      <c r="I694" s="498"/>
      <c r="J694" s="498"/>
      <c r="K694" s="498"/>
      <c r="L694" s="498"/>
      <c r="M694" s="498"/>
    </row>
    <row r="695" ht="12.75" customHeight="1">
      <c r="A695" s="492"/>
      <c r="B695" s="498"/>
      <c r="C695" s="498"/>
      <c r="D695" s="498"/>
      <c r="E695" s="498"/>
      <c r="F695" s="498"/>
      <c r="G695" s="498"/>
      <c r="H695" s="498"/>
      <c r="I695" s="498"/>
      <c r="J695" s="498"/>
      <c r="K695" s="498"/>
      <c r="L695" s="498"/>
      <c r="M695" s="498"/>
    </row>
    <row r="696" ht="12.75" customHeight="1">
      <c r="A696" s="492"/>
      <c r="B696" s="498"/>
      <c r="C696" s="498"/>
      <c r="D696" s="498"/>
      <c r="E696" s="498"/>
      <c r="F696" s="498"/>
      <c r="G696" s="498"/>
      <c r="H696" s="498"/>
      <c r="I696" s="498"/>
      <c r="J696" s="498"/>
      <c r="K696" s="498"/>
      <c r="L696" s="498"/>
      <c r="M696" s="498"/>
    </row>
    <row r="697" ht="12.75" customHeight="1">
      <c r="A697" s="492"/>
      <c r="B697" s="498"/>
      <c r="C697" s="498"/>
      <c r="D697" s="498"/>
      <c r="E697" s="498"/>
      <c r="F697" s="498"/>
      <c r="G697" s="498"/>
      <c r="H697" s="498"/>
      <c r="I697" s="498"/>
      <c r="J697" s="498"/>
      <c r="K697" s="498"/>
      <c r="L697" s="498"/>
      <c r="M697" s="498"/>
    </row>
    <row r="698" ht="12.75" customHeight="1">
      <c r="A698" s="492"/>
      <c r="B698" s="498"/>
      <c r="C698" s="498"/>
      <c r="D698" s="498"/>
      <c r="E698" s="498"/>
      <c r="F698" s="498"/>
      <c r="G698" s="498"/>
      <c r="H698" s="498"/>
      <c r="I698" s="498"/>
      <c r="J698" s="498"/>
      <c r="K698" s="498"/>
      <c r="L698" s="498"/>
      <c r="M698" s="498"/>
    </row>
    <row r="699" ht="12.75" customHeight="1">
      <c r="A699" s="492"/>
      <c r="B699" s="498"/>
      <c r="C699" s="498"/>
      <c r="D699" s="498"/>
      <c r="E699" s="498"/>
      <c r="F699" s="498"/>
      <c r="G699" s="498"/>
      <c r="H699" s="498"/>
      <c r="I699" s="498"/>
      <c r="J699" s="498"/>
      <c r="K699" s="498"/>
      <c r="L699" s="498"/>
      <c r="M699" s="498"/>
    </row>
    <row r="700" ht="12.75" customHeight="1">
      <c r="A700" s="492"/>
      <c r="B700" s="498"/>
      <c r="C700" s="498"/>
      <c r="D700" s="498"/>
      <c r="E700" s="498"/>
      <c r="F700" s="498"/>
      <c r="G700" s="498"/>
      <c r="H700" s="498"/>
      <c r="I700" s="498"/>
      <c r="J700" s="498"/>
      <c r="K700" s="498"/>
      <c r="L700" s="498"/>
      <c r="M700" s="498"/>
    </row>
    <row r="701" ht="12.75" customHeight="1">
      <c r="A701" s="492"/>
      <c r="B701" s="498"/>
      <c r="C701" s="498"/>
      <c r="D701" s="498"/>
      <c r="E701" s="498"/>
      <c r="F701" s="498"/>
      <c r="G701" s="498"/>
      <c r="H701" s="498"/>
      <c r="I701" s="498"/>
      <c r="J701" s="498"/>
      <c r="K701" s="498"/>
      <c r="L701" s="498"/>
      <c r="M701" s="498"/>
    </row>
    <row r="702" ht="12.75" customHeight="1">
      <c r="A702" s="492"/>
      <c r="B702" s="498"/>
      <c r="C702" s="498"/>
      <c r="D702" s="498"/>
      <c r="E702" s="498"/>
      <c r="F702" s="498"/>
      <c r="G702" s="498"/>
      <c r="H702" s="498"/>
      <c r="I702" s="498"/>
      <c r="J702" s="498"/>
      <c r="K702" s="498"/>
      <c r="L702" s="498"/>
      <c r="M702" s="498"/>
    </row>
    <row r="703" ht="12.75" customHeight="1">
      <c r="A703" s="492"/>
      <c r="B703" s="498"/>
      <c r="C703" s="498"/>
      <c r="D703" s="498"/>
      <c r="E703" s="498"/>
      <c r="F703" s="498"/>
      <c r="G703" s="498"/>
      <c r="H703" s="498"/>
      <c r="I703" s="498"/>
      <c r="J703" s="498"/>
      <c r="K703" s="498"/>
      <c r="L703" s="498"/>
      <c r="M703" s="498"/>
    </row>
    <row r="704" ht="12.75" customHeight="1">
      <c r="A704" s="492"/>
      <c r="B704" s="498"/>
      <c r="C704" s="498"/>
      <c r="D704" s="498"/>
      <c r="E704" s="498"/>
      <c r="F704" s="498"/>
      <c r="G704" s="498"/>
      <c r="H704" s="498"/>
      <c r="I704" s="498"/>
      <c r="J704" s="498"/>
      <c r="K704" s="498"/>
      <c r="L704" s="498"/>
      <c r="M704" s="498"/>
    </row>
    <row r="705" ht="12.75" customHeight="1">
      <c r="A705" s="492"/>
      <c r="B705" s="498"/>
      <c r="C705" s="498"/>
      <c r="D705" s="498"/>
      <c r="E705" s="498"/>
      <c r="F705" s="498"/>
      <c r="G705" s="498"/>
      <c r="H705" s="498"/>
      <c r="I705" s="498"/>
      <c r="J705" s="498"/>
      <c r="K705" s="498"/>
      <c r="L705" s="498"/>
      <c r="M705" s="498"/>
    </row>
    <row r="706" ht="12.75" customHeight="1">
      <c r="A706" s="492"/>
      <c r="B706" s="498"/>
      <c r="C706" s="498"/>
      <c r="D706" s="498"/>
      <c r="E706" s="498"/>
      <c r="F706" s="498"/>
      <c r="G706" s="498"/>
      <c r="H706" s="498"/>
      <c r="I706" s="498"/>
      <c r="J706" s="498"/>
      <c r="K706" s="498"/>
      <c r="L706" s="498"/>
      <c r="M706" s="498"/>
    </row>
    <row r="707" ht="12.75" customHeight="1">
      <c r="A707" s="492"/>
      <c r="B707" s="498"/>
      <c r="C707" s="498"/>
      <c r="D707" s="498"/>
      <c r="E707" s="498"/>
      <c r="F707" s="498"/>
      <c r="G707" s="498"/>
      <c r="H707" s="498"/>
      <c r="I707" s="498"/>
      <c r="J707" s="498"/>
      <c r="K707" s="498"/>
      <c r="L707" s="498"/>
      <c r="M707" s="498"/>
    </row>
    <row r="708" ht="12.75" customHeight="1">
      <c r="A708" s="492"/>
      <c r="B708" s="498"/>
      <c r="C708" s="498"/>
      <c r="D708" s="498"/>
      <c r="E708" s="498"/>
      <c r="F708" s="498"/>
      <c r="G708" s="498"/>
      <c r="H708" s="498"/>
      <c r="I708" s="498"/>
      <c r="J708" s="498"/>
      <c r="K708" s="498"/>
      <c r="L708" s="498"/>
      <c r="M708" s="498"/>
    </row>
    <row r="709" ht="12.75" customHeight="1">
      <c r="A709" s="492"/>
      <c r="B709" s="498"/>
      <c r="C709" s="498"/>
      <c r="D709" s="498"/>
      <c r="E709" s="498"/>
      <c r="F709" s="498"/>
      <c r="G709" s="498"/>
      <c r="H709" s="498"/>
      <c r="I709" s="498"/>
      <c r="J709" s="498"/>
      <c r="K709" s="498"/>
      <c r="L709" s="498"/>
      <c r="M709" s="498"/>
    </row>
    <row r="710" ht="12.75" customHeight="1">
      <c r="A710" s="492"/>
      <c r="B710" s="498"/>
      <c r="C710" s="498"/>
      <c r="D710" s="498"/>
      <c r="E710" s="498"/>
      <c r="F710" s="498"/>
      <c r="G710" s="498"/>
      <c r="H710" s="498"/>
      <c r="I710" s="498"/>
      <c r="J710" s="498"/>
      <c r="K710" s="498"/>
      <c r="L710" s="498"/>
      <c r="M710" s="498"/>
    </row>
    <row r="711" ht="12.75" customHeight="1">
      <c r="A711" s="492"/>
      <c r="B711" s="498"/>
      <c r="C711" s="498"/>
      <c r="D711" s="498"/>
      <c r="E711" s="498"/>
      <c r="F711" s="498"/>
      <c r="G711" s="498"/>
      <c r="H711" s="498"/>
      <c r="I711" s="498"/>
      <c r="J711" s="498"/>
      <c r="K711" s="498"/>
      <c r="L711" s="498"/>
      <c r="M711" s="498"/>
    </row>
    <row r="712" ht="12.75" customHeight="1">
      <c r="A712" s="492"/>
      <c r="B712" s="498"/>
      <c r="C712" s="498"/>
      <c r="D712" s="498"/>
      <c r="E712" s="498"/>
      <c r="F712" s="498"/>
      <c r="G712" s="498"/>
      <c r="H712" s="498"/>
      <c r="I712" s="498"/>
      <c r="J712" s="498"/>
      <c r="K712" s="498"/>
      <c r="L712" s="498"/>
      <c r="M712" s="498"/>
    </row>
    <row r="713" ht="12.75" customHeight="1">
      <c r="A713" s="492"/>
      <c r="B713" s="498"/>
      <c r="C713" s="498"/>
      <c r="D713" s="498"/>
      <c r="E713" s="498"/>
      <c r="F713" s="498"/>
      <c r="G713" s="498"/>
      <c r="H713" s="498"/>
      <c r="I713" s="498"/>
      <c r="J713" s="498"/>
      <c r="K713" s="498"/>
      <c r="L713" s="498"/>
      <c r="M713" s="498"/>
    </row>
    <row r="714" ht="12.75" customHeight="1">
      <c r="A714" s="492"/>
      <c r="B714" s="498"/>
      <c r="C714" s="498"/>
      <c r="D714" s="498"/>
      <c r="E714" s="498"/>
      <c r="F714" s="498"/>
      <c r="G714" s="498"/>
      <c r="H714" s="498"/>
      <c r="I714" s="498"/>
      <c r="J714" s="498"/>
      <c r="K714" s="498"/>
      <c r="L714" s="498"/>
      <c r="M714" s="498"/>
    </row>
    <row r="715" ht="12.75" customHeight="1">
      <c r="A715" s="492"/>
      <c r="B715" s="498"/>
      <c r="C715" s="498"/>
      <c r="D715" s="498"/>
      <c r="E715" s="498"/>
      <c r="F715" s="498"/>
      <c r="G715" s="498"/>
      <c r="H715" s="498"/>
      <c r="I715" s="498"/>
      <c r="J715" s="498"/>
      <c r="K715" s="498"/>
      <c r="L715" s="498"/>
      <c r="M715" s="498"/>
    </row>
    <row r="716" ht="12.75" customHeight="1">
      <c r="A716" s="492"/>
      <c r="B716" s="498"/>
      <c r="C716" s="498"/>
      <c r="D716" s="498"/>
      <c r="E716" s="498"/>
      <c r="F716" s="498"/>
      <c r="G716" s="498"/>
      <c r="H716" s="498"/>
      <c r="I716" s="498"/>
      <c r="J716" s="498"/>
      <c r="K716" s="498"/>
      <c r="L716" s="498"/>
      <c r="M716" s="498"/>
    </row>
    <row r="717" ht="12.75" customHeight="1">
      <c r="A717" s="492"/>
      <c r="B717" s="498"/>
      <c r="C717" s="498"/>
      <c r="D717" s="498"/>
      <c r="E717" s="498"/>
      <c r="F717" s="498"/>
      <c r="G717" s="498"/>
      <c r="H717" s="498"/>
      <c r="I717" s="498"/>
      <c r="J717" s="498"/>
      <c r="K717" s="498"/>
      <c r="L717" s="498"/>
      <c r="M717" s="498"/>
    </row>
    <row r="718" ht="12.75" customHeight="1">
      <c r="A718" s="492"/>
      <c r="B718" s="498"/>
      <c r="C718" s="498"/>
      <c r="D718" s="498"/>
      <c r="E718" s="498"/>
      <c r="F718" s="498"/>
      <c r="G718" s="498"/>
      <c r="H718" s="498"/>
      <c r="I718" s="498"/>
      <c r="J718" s="498"/>
      <c r="K718" s="498"/>
      <c r="L718" s="498"/>
      <c r="M718" s="498"/>
    </row>
    <row r="719" ht="12.75" customHeight="1">
      <c r="A719" s="492"/>
      <c r="B719" s="498"/>
      <c r="C719" s="498"/>
      <c r="D719" s="498"/>
      <c r="E719" s="498"/>
      <c r="F719" s="498"/>
      <c r="G719" s="498"/>
      <c r="H719" s="498"/>
      <c r="I719" s="498"/>
      <c r="J719" s="498"/>
      <c r="K719" s="498"/>
      <c r="L719" s="498"/>
      <c r="M719" s="498"/>
    </row>
    <row r="720" ht="12.75" customHeight="1">
      <c r="A720" s="492"/>
      <c r="B720" s="498"/>
      <c r="C720" s="498"/>
      <c r="D720" s="498"/>
      <c r="E720" s="498"/>
      <c r="F720" s="498"/>
      <c r="G720" s="498"/>
      <c r="H720" s="498"/>
      <c r="I720" s="498"/>
      <c r="J720" s="498"/>
      <c r="K720" s="498"/>
      <c r="L720" s="498"/>
      <c r="M720" s="498"/>
    </row>
    <row r="721" ht="12.75" customHeight="1">
      <c r="A721" s="492"/>
      <c r="B721" s="498"/>
      <c r="C721" s="498"/>
      <c r="D721" s="498"/>
      <c r="E721" s="498"/>
      <c r="F721" s="498"/>
      <c r="G721" s="498"/>
      <c r="H721" s="498"/>
      <c r="I721" s="498"/>
      <c r="J721" s="498"/>
      <c r="K721" s="498"/>
      <c r="L721" s="498"/>
      <c r="M721" s="498"/>
    </row>
    <row r="722" ht="12.75" customHeight="1">
      <c r="A722" s="492"/>
      <c r="B722" s="498"/>
      <c r="C722" s="498"/>
      <c r="D722" s="498"/>
      <c r="E722" s="498"/>
      <c r="F722" s="498"/>
      <c r="G722" s="498"/>
      <c r="H722" s="498"/>
      <c r="I722" s="498"/>
      <c r="J722" s="498"/>
      <c r="K722" s="498"/>
      <c r="L722" s="498"/>
      <c r="M722" s="498"/>
    </row>
    <row r="723" ht="12.75" customHeight="1">
      <c r="A723" s="492"/>
      <c r="B723" s="498"/>
      <c r="C723" s="498"/>
      <c r="D723" s="498"/>
      <c r="E723" s="498"/>
      <c r="F723" s="498"/>
      <c r="G723" s="498"/>
      <c r="H723" s="498"/>
      <c r="I723" s="498"/>
      <c r="J723" s="498"/>
      <c r="K723" s="498"/>
      <c r="L723" s="498"/>
      <c r="M723" s="498"/>
    </row>
    <row r="724" ht="12.75" customHeight="1">
      <c r="A724" s="492"/>
      <c r="B724" s="498"/>
      <c r="C724" s="498"/>
      <c r="D724" s="498"/>
      <c r="E724" s="498"/>
      <c r="F724" s="498"/>
      <c r="G724" s="498"/>
      <c r="H724" s="498"/>
      <c r="I724" s="498"/>
      <c r="J724" s="498"/>
      <c r="K724" s="498"/>
      <c r="L724" s="498"/>
      <c r="M724" s="498"/>
    </row>
    <row r="725" ht="12.75" customHeight="1">
      <c r="A725" s="492"/>
      <c r="B725" s="498"/>
      <c r="C725" s="498"/>
      <c r="D725" s="498"/>
      <c r="E725" s="498"/>
      <c r="F725" s="498"/>
      <c r="G725" s="498"/>
      <c r="H725" s="498"/>
      <c r="I725" s="498"/>
      <c r="J725" s="498"/>
      <c r="K725" s="498"/>
      <c r="L725" s="498"/>
      <c r="M725" s="498"/>
    </row>
    <row r="726" ht="12.75" customHeight="1">
      <c r="A726" s="492"/>
      <c r="B726" s="498"/>
      <c r="C726" s="498"/>
      <c r="D726" s="498"/>
      <c r="E726" s="498"/>
      <c r="F726" s="498"/>
      <c r="G726" s="498"/>
      <c r="H726" s="498"/>
      <c r="I726" s="498"/>
      <c r="J726" s="498"/>
      <c r="K726" s="498"/>
      <c r="L726" s="498"/>
      <c r="M726" s="498"/>
    </row>
    <row r="727" ht="12.75" customHeight="1">
      <c r="A727" s="492"/>
      <c r="B727" s="498"/>
      <c r="C727" s="498"/>
      <c r="D727" s="498"/>
      <c r="E727" s="498"/>
      <c r="F727" s="498"/>
      <c r="G727" s="498"/>
      <c r="H727" s="498"/>
      <c r="I727" s="498"/>
      <c r="J727" s="498"/>
      <c r="K727" s="498"/>
      <c r="L727" s="498"/>
      <c r="M727" s="498"/>
    </row>
    <row r="728" ht="12.75" customHeight="1">
      <c r="A728" s="492"/>
      <c r="B728" s="498"/>
      <c r="C728" s="498"/>
      <c r="D728" s="498"/>
      <c r="E728" s="498"/>
      <c r="F728" s="498"/>
      <c r="G728" s="498"/>
      <c r="H728" s="498"/>
      <c r="I728" s="498"/>
      <c r="J728" s="498"/>
      <c r="K728" s="498"/>
      <c r="L728" s="498"/>
      <c r="M728" s="498"/>
    </row>
    <row r="729" ht="12.75" customHeight="1">
      <c r="A729" s="492"/>
      <c r="B729" s="498"/>
      <c r="C729" s="498"/>
      <c r="D729" s="498"/>
      <c r="E729" s="498"/>
      <c r="F729" s="498"/>
      <c r="G729" s="498"/>
      <c r="H729" s="498"/>
      <c r="I729" s="498"/>
      <c r="J729" s="498"/>
      <c r="K729" s="498"/>
      <c r="L729" s="498"/>
      <c r="M729" s="498"/>
    </row>
    <row r="730" ht="12.75" customHeight="1">
      <c r="A730" s="492"/>
      <c r="B730" s="498"/>
      <c r="C730" s="498"/>
      <c r="D730" s="498"/>
      <c r="E730" s="498"/>
      <c r="F730" s="498"/>
      <c r="G730" s="498"/>
      <c r="H730" s="498"/>
      <c r="I730" s="498"/>
      <c r="J730" s="498"/>
      <c r="K730" s="498"/>
      <c r="L730" s="498"/>
      <c r="M730" s="498"/>
    </row>
    <row r="731" ht="12.75" customHeight="1">
      <c r="A731" s="492"/>
      <c r="B731" s="498"/>
      <c r="C731" s="498"/>
      <c r="D731" s="498"/>
      <c r="E731" s="498"/>
      <c r="F731" s="498"/>
      <c r="G731" s="498"/>
      <c r="H731" s="498"/>
      <c r="I731" s="498"/>
      <c r="J731" s="498"/>
      <c r="K731" s="498"/>
      <c r="L731" s="498"/>
      <c r="M731" s="498"/>
    </row>
    <row r="732" ht="12.75" customHeight="1">
      <c r="A732" s="492"/>
      <c r="B732" s="498"/>
      <c r="C732" s="498"/>
      <c r="D732" s="498"/>
      <c r="E732" s="498"/>
      <c r="F732" s="498"/>
      <c r="G732" s="498"/>
      <c r="H732" s="498"/>
      <c r="I732" s="498"/>
      <c r="J732" s="498"/>
      <c r="K732" s="498"/>
      <c r="L732" s="498"/>
      <c r="M732" s="498"/>
    </row>
    <row r="733" ht="12.75" customHeight="1">
      <c r="A733" s="492"/>
      <c r="B733" s="498"/>
      <c r="C733" s="498"/>
      <c r="D733" s="498"/>
      <c r="E733" s="498"/>
      <c r="F733" s="498"/>
      <c r="G733" s="498"/>
      <c r="H733" s="498"/>
      <c r="I733" s="498"/>
      <c r="J733" s="498"/>
      <c r="K733" s="498"/>
      <c r="L733" s="498"/>
      <c r="M733" s="498"/>
    </row>
    <row r="734" ht="12.75" customHeight="1">
      <c r="A734" s="492"/>
      <c r="B734" s="498"/>
      <c r="C734" s="498"/>
      <c r="D734" s="498"/>
      <c r="E734" s="498"/>
      <c r="F734" s="498"/>
      <c r="G734" s="498"/>
      <c r="H734" s="498"/>
      <c r="I734" s="498"/>
      <c r="J734" s="498"/>
      <c r="K734" s="498"/>
      <c r="L734" s="498"/>
      <c r="M734" s="498"/>
    </row>
    <row r="735" ht="12.75" customHeight="1">
      <c r="A735" s="492"/>
      <c r="B735" s="498"/>
      <c r="C735" s="498"/>
      <c r="D735" s="498"/>
      <c r="E735" s="498"/>
      <c r="F735" s="498"/>
      <c r="G735" s="498"/>
      <c r="H735" s="498"/>
      <c r="I735" s="498"/>
      <c r="J735" s="498"/>
      <c r="K735" s="498"/>
      <c r="L735" s="498"/>
      <c r="M735" s="498"/>
    </row>
    <row r="736" ht="12.75" customHeight="1">
      <c r="A736" s="492"/>
      <c r="B736" s="498"/>
      <c r="C736" s="498"/>
      <c r="D736" s="498"/>
      <c r="E736" s="498"/>
      <c r="F736" s="498"/>
      <c r="G736" s="498"/>
      <c r="H736" s="498"/>
      <c r="I736" s="498"/>
      <c r="J736" s="498"/>
      <c r="K736" s="498"/>
      <c r="L736" s="498"/>
      <c r="M736" s="498"/>
    </row>
    <row r="737" ht="12.75" customHeight="1">
      <c r="A737" s="492"/>
      <c r="B737" s="498"/>
      <c r="C737" s="498"/>
      <c r="D737" s="498"/>
      <c r="E737" s="498"/>
      <c r="F737" s="498"/>
      <c r="G737" s="498"/>
      <c r="H737" s="498"/>
      <c r="I737" s="498"/>
      <c r="J737" s="498"/>
      <c r="K737" s="498"/>
      <c r="L737" s="498"/>
      <c r="M737" s="498"/>
    </row>
    <row r="738" ht="12.75" customHeight="1">
      <c r="A738" s="492"/>
      <c r="B738" s="498"/>
      <c r="C738" s="498"/>
      <c r="D738" s="498"/>
      <c r="E738" s="498"/>
      <c r="F738" s="498"/>
      <c r="G738" s="498"/>
      <c r="H738" s="498"/>
      <c r="I738" s="498"/>
      <c r="J738" s="498"/>
      <c r="K738" s="498"/>
      <c r="L738" s="498"/>
      <c r="M738" s="498"/>
    </row>
    <row r="739" ht="12.75" customHeight="1">
      <c r="A739" s="492"/>
      <c r="B739" s="498"/>
      <c r="C739" s="498"/>
      <c r="D739" s="498"/>
      <c r="E739" s="498"/>
      <c r="F739" s="498"/>
      <c r="G739" s="498"/>
      <c r="H739" s="498"/>
      <c r="I739" s="498"/>
      <c r="J739" s="498"/>
      <c r="K739" s="498"/>
      <c r="L739" s="498"/>
      <c r="M739" s="498"/>
    </row>
    <row r="740" ht="12.75" customHeight="1">
      <c r="A740" s="492"/>
      <c r="B740" s="498"/>
      <c r="C740" s="498"/>
      <c r="D740" s="498"/>
      <c r="E740" s="498"/>
      <c r="F740" s="498"/>
      <c r="G740" s="498"/>
      <c r="H740" s="498"/>
      <c r="I740" s="498"/>
      <c r="J740" s="498"/>
      <c r="K740" s="498"/>
      <c r="L740" s="498"/>
      <c r="M740" s="498"/>
    </row>
    <row r="741" ht="12.75" customHeight="1">
      <c r="A741" s="492"/>
      <c r="B741" s="498"/>
      <c r="C741" s="498"/>
      <c r="D741" s="498"/>
      <c r="E741" s="498"/>
      <c r="F741" s="498"/>
      <c r="G741" s="498"/>
      <c r="H741" s="498"/>
      <c r="I741" s="498"/>
      <c r="J741" s="498"/>
      <c r="K741" s="498"/>
      <c r="L741" s="498"/>
      <c r="M741" s="498"/>
    </row>
    <row r="742" ht="12.75" customHeight="1">
      <c r="A742" s="492"/>
      <c r="B742" s="498"/>
      <c r="C742" s="498"/>
      <c r="D742" s="498"/>
      <c r="E742" s="498"/>
      <c r="F742" s="498"/>
      <c r="G742" s="498"/>
      <c r="H742" s="498"/>
      <c r="I742" s="498"/>
      <c r="J742" s="498"/>
      <c r="K742" s="498"/>
      <c r="L742" s="498"/>
      <c r="M742" s="498"/>
    </row>
    <row r="743" ht="12.75" customHeight="1">
      <c r="A743" s="492"/>
      <c r="B743" s="498"/>
      <c r="C743" s="498"/>
      <c r="D743" s="498"/>
      <c r="E743" s="498"/>
      <c r="F743" s="498"/>
      <c r="G743" s="498"/>
      <c r="H743" s="498"/>
      <c r="I743" s="498"/>
      <c r="J743" s="498"/>
      <c r="K743" s="498"/>
      <c r="L743" s="498"/>
      <c r="M743" s="498"/>
    </row>
    <row r="744" ht="12.75" customHeight="1">
      <c r="A744" s="492"/>
      <c r="B744" s="498"/>
      <c r="C744" s="498"/>
      <c r="D744" s="498"/>
      <c r="E744" s="498"/>
      <c r="F744" s="498"/>
      <c r="G744" s="498"/>
      <c r="H744" s="498"/>
      <c r="I744" s="498"/>
      <c r="J744" s="498"/>
      <c r="K744" s="498"/>
      <c r="L744" s="498"/>
      <c r="M744" s="498"/>
    </row>
    <row r="745" ht="12.75" customHeight="1">
      <c r="A745" s="492"/>
      <c r="B745" s="498"/>
      <c r="C745" s="498"/>
      <c r="D745" s="498"/>
      <c r="E745" s="498"/>
      <c r="F745" s="498"/>
      <c r="G745" s="498"/>
      <c r="H745" s="498"/>
      <c r="I745" s="498"/>
      <c r="J745" s="498"/>
      <c r="K745" s="498"/>
      <c r="L745" s="498"/>
      <c r="M745" s="498"/>
    </row>
    <row r="746" ht="12.75" customHeight="1">
      <c r="A746" s="492"/>
      <c r="B746" s="498"/>
      <c r="C746" s="498"/>
      <c r="D746" s="498"/>
      <c r="E746" s="498"/>
      <c r="F746" s="498"/>
      <c r="G746" s="498"/>
      <c r="H746" s="498"/>
      <c r="I746" s="498"/>
      <c r="J746" s="498"/>
      <c r="K746" s="498"/>
      <c r="L746" s="498"/>
      <c r="M746" s="498"/>
    </row>
    <row r="747" ht="12.75" customHeight="1">
      <c r="A747" s="492"/>
      <c r="B747" s="498"/>
      <c r="C747" s="498"/>
      <c r="D747" s="498"/>
      <c r="E747" s="498"/>
      <c r="F747" s="498"/>
      <c r="G747" s="498"/>
      <c r="H747" s="498"/>
      <c r="I747" s="498"/>
      <c r="J747" s="498"/>
      <c r="K747" s="498"/>
      <c r="L747" s="498"/>
      <c r="M747" s="498"/>
    </row>
    <row r="748" ht="12.75" customHeight="1">
      <c r="A748" s="492"/>
      <c r="B748" s="498"/>
      <c r="C748" s="498"/>
      <c r="D748" s="498"/>
      <c r="E748" s="498"/>
      <c r="F748" s="498"/>
      <c r="G748" s="498"/>
      <c r="H748" s="498"/>
      <c r="I748" s="498"/>
      <c r="J748" s="498"/>
      <c r="K748" s="498"/>
      <c r="L748" s="498"/>
      <c r="M748" s="498"/>
    </row>
    <row r="749" ht="12.75" customHeight="1">
      <c r="A749" s="492"/>
      <c r="B749" s="498"/>
      <c r="C749" s="498"/>
      <c r="D749" s="498"/>
      <c r="E749" s="498"/>
      <c r="F749" s="498"/>
      <c r="G749" s="498"/>
      <c r="H749" s="498"/>
      <c r="I749" s="498"/>
      <c r="J749" s="498"/>
      <c r="K749" s="498"/>
      <c r="L749" s="498"/>
      <c r="M749" s="498"/>
    </row>
    <row r="750" ht="12.75" customHeight="1">
      <c r="A750" s="492"/>
      <c r="B750" s="498"/>
      <c r="C750" s="498"/>
      <c r="D750" s="498"/>
      <c r="E750" s="498"/>
      <c r="F750" s="498"/>
      <c r="G750" s="498"/>
      <c r="H750" s="498"/>
      <c r="I750" s="498"/>
      <c r="J750" s="498"/>
      <c r="K750" s="498"/>
      <c r="L750" s="498"/>
      <c r="M750" s="498"/>
    </row>
    <row r="751" ht="12.75" customHeight="1">
      <c r="A751" s="492"/>
      <c r="B751" s="498"/>
      <c r="C751" s="498"/>
      <c r="D751" s="498"/>
      <c r="E751" s="498"/>
      <c r="F751" s="498"/>
      <c r="G751" s="498"/>
      <c r="H751" s="498"/>
      <c r="I751" s="498"/>
      <c r="J751" s="498"/>
      <c r="K751" s="498"/>
      <c r="L751" s="498"/>
      <c r="M751" s="498"/>
    </row>
    <row r="752" ht="12.75" customHeight="1">
      <c r="A752" s="492"/>
      <c r="B752" s="498"/>
      <c r="C752" s="498"/>
      <c r="D752" s="498"/>
      <c r="E752" s="498"/>
      <c r="F752" s="498"/>
      <c r="G752" s="498"/>
      <c r="H752" s="498"/>
      <c r="I752" s="498"/>
      <c r="J752" s="498"/>
      <c r="K752" s="498"/>
      <c r="L752" s="498"/>
      <c r="M752" s="498"/>
    </row>
    <row r="753" ht="12.75" customHeight="1">
      <c r="A753" s="492"/>
      <c r="B753" s="498"/>
      <c r="C753" s="498"/>
      <c r="D753" s="498"/>
      <c r="E753" s="498"/>
      <c r="F753" s="498"/>
      <c r="G753" s="498"/>
      <c r="H753" s="498"/>
      <c r="I753" s="498"/>
      <c r="J753" s="498"/>
      <c r="K753" s="498"/>
      <c r="L753" s="498"/>
      <c r="M753" s="498"/>
    </row>
    <row r="754" ht="12.75" customHeight="1">
      <c r="A754" s="492"/>
      <c r="B754" s="498"/>
      <c r="C754" s="498"/>
      <c r="D754" s="498"/>
      <c r="E754" s="498"/>
      <c r="F754" s="498"/>
      <c r="G754" s="498"/>
      <c r="H754" s="498"/>
      <c r="I754" s="498"/>
      <c r="J754" s="498"/>
      <c r="K754" s="498"/>
      <c r="L754" s="498"/>
      <c r="M754" s="498"/>
    </row>
    <row r="755" ht="12.75" customHeight="1">
      <c r="A755" s="492"/>
      <c r="B755" s="498"/>
      <c r="C755" s="498"/>
      <c r="D755" s="498"/>
      <c r="E755" s="498"/>
      <c r="F755" s="498"/>
      <c r="G755" s="498"/>
      <c r="H755" s="498"/>
      <c r="I755" s="498"/>
      <c r="J755" s="498"/>
      <c r="K755" s="498"/>
      <c r="L755" s="498"/>
      <c r="M755" s="498"/>
    </row>
    <row r="756" ht="12.75" customHeight="1">
      <c r="A756" s="492"/>
      <c r="B756" s="498"/>
      <c r="C756" s="498"/>
      <c r="D756" s="498"/>
      <c r="E756" s="498"/>
      <c r="F756" s="498"/>
      <c r="G756" s="498"/>
      <c r="H756" s="498"/>
      <c r="I756" s="498"/>
      <c r="J756" s="498"/>
      <c r="K756" s="498"/>
      <c r="L756" s="498"/>
      <c r="M756" s="498"/>
    </row>
    <row r="757" ht="12.75" customHeight="1">
      <c r="A757" s="492"/>
      <c r="B757" s="498"/>
      <c r="C757" s="498"/>
      <c r="D757" s="498"/>
      <c r="E757" s="498"/>
      <c r="F757" s="498"/>
      <c r="G757" s="498"/>
      <c r="H757" s="498"/>
      <c r="I757" s="498"/>
      <c r="J757" s="498"/>
      <c r="K757" s="498"/>
      <c r="L757" s="498"/>
      <c r="M757" s="498"/>
    </row>
    <row r="758" ht="12.75" customHeight="1">
      <c r="A758" s="492"/>
      <c r="B758" s="498"/>
      <c r="C758" s="498"/>
      <c r="D758" s="498"/>
      <c r="E758" s="498"/>
      <c r="F758" s="498"/>
      <c r="G758" s="498"/>
      <c r="H758" s="498"/>
      <c r="I758" s="498"/>
      <c r="J758" s="498"/>
      <c r="K758" s="498"/>
      <c r="L758" s="498"/>
      <c r="M758" s="498"/>
    </row>
    <row r="759" ht="12.75" customHeight="1">
      <c r="A759" s="492"/>
      <c r="B759" s="498"/>
      <c r="C759" s="498"/>
      <c r="D759" s="498"/>
      <c r="E759" s="498"/>
      <c r="F759" s="498"/>
      <c r="G759" s="498"/>
      <c r="H759" s="498"/>
      <c r="I759" s="498"/>
      <c r="J759" s="498"/>
      <c r="K759" s="498"/>
      <c r="L759" s="498"/>
      <c r="M759" s="498"/>
    </row>
    <row r="760" ht="12.75" customHeight="1">
      <c r="A760" s="492"/>
      <c r="B760" s="498"/>
      <c r="C760" s="498"/>
      <c r="D760" s="498"/>
      <c r="E760" s="498"/>
      <c r="F760" s="498"/>
      <c r="G760" s="498"/>
      <c r="H760" s="498"/>
      <c r="I760" s="498"/>
      <c r="J760" s="498"/>
      <c r="K760" s="498"/>
      <c r="L760" s="498"/>
      <c r="M760" s="498"/>
    </row>
    <row r="761" ht="12.75" customHeight="1">
      <c r="A761" s="492"/>
      <c r="B761" s="498"/>
      <c r="C761" s="498"/>
      <c r="D761" s="498"/>
      <c r="E761" s="498"/>
      <c r="F761" s="498"/>
      <c r="G761" s="498"/>
      <c r="H761" s="498"/>
      <c r="I761" s="498"/>
      <c r="J761" s="498"/>
      <c r="K761" s="498"/>
      <c r="L761" s="498"/>
      <c r="M761" s="498"/>
    </row>
    <row r="762" ht="12.75" customHeight="1">
      <c r="A762" s="492"/>
      <c r="B762" s="498"/>
      <c r="C762" s="498"/>
      <c r="D762" s="498"/>
      <c r="E762" s="498"/>
      <c r="F762" s="498"/>
      <c r="G762" s="498"/>
      <c r="H762" s="498"/>
      <c r="I762" s="498"/>
      <c r="J762" s="498"/>
      <c r="K762" s="498"/>
      <c r="L762" s="498"/>
      <c r="M762" s="498"/>
    </row>
    <row r="763" ht="12.75" customHeight="1">
      <c r="A763" s="492"/>
      <c r="B763" s="498"/>
      <c r="C763" s="498"/>
      <c r="D763" s="498"/>
      <c r="E763" s="498"/>
      <c r="F763" s="498"/>
      <c r="G763" s="498"/>
      <c r="H763" s="498"/>
      <c r="I763" s="498"/>
      <c r="J763" s="498"/>
      <c r="K763" s="498"/>
      <c r="L763" s="498"/>
      <c r="M763" s="498"/>
    </row>
    <row r="764" ht="12.75" customHeight="1">
      <c r="A764" s="492"/>
      <c r="B764" s="498"/>
      <c r="C764" s="498"/>
      <c r="D764" s="498"/>
      <c r="E764" s="498"/>
      <c r="F764" s="498"/>
      <c r="G764" s="498"/>
      <c r="H764" s="498"/>
      <c r="I764" s="498"/>
      <c r="J764" s="498"/>
      <c r="K764" s="498"/>
      <c r="L764" s="498"/>
      <c r="M764" s="498"/>
    </row>
    <row r="765" ht="12.75" customHeight="1">
      <c r="A765" s="492"/>
      <c r="B765" s="498"/>
      <c r="C765" s="498"/>
      <c r="D765" s="498"/>
      <c r="E765" s="498"/>
      <c r="F765" s="498"/>
      <c r="G765" s="498"/>
      <c r="H765" s="498"/>
      <c r="I765" s="498"/>
      <c r="J765" s="498"/>
      <c r="K765" s="498"/>
      <c r="L765" s="498"/>
      <c r="M765" s="498"/>
    </row>
    <row r="766" ht="12.75" customHeight="1">
      <c r="A766" s="492"/>
      <c r="B766" s="498"/>
      <c r="C766" s="498"/>
      <c r="D766" s="498"/>
      <c r="E766" s="498"/>
      <c r="F766" s="498"/>
      <c r="G766" s="498"/>
      <c r="H766" s="498"/>
      <c r="I766" s="498"/>
      <c r="J766" s="498"/>
      <c r="K766" s="498"/>
      <c r="L766" s="498"/>
      <c r="M766" s="498"/>
    </row>
    <row r="767" ht="12.75" customHeight="1">
      <c r="A767" s="492"/>
      <c r="B767" s="498"/>
      <c r="C767" s="498"/>
      <c r="D767" s="498"/>
      <c r="E767" s="498"/>
      <c r="F767" s="498"/>
      <c r="G767" s="498"/>
      <c r="H767" s="498"/>
      <c r="I767" s="498"/>
      <c r="J767" s="498"/>
      <c r="K767" s="498"/>
      <c r="L767" s="498"/>
      <c r="M767" s="498"/>
    </row>
    <row r="768" ht="12.75" customHeight="1">
      <c r="A768" s="492"/>
      <c r="B768" s="498"/>
      <c r="C768" s="498"/>
      <c r="D768" s="498"/>
      <c r="E768" s="498"/>
      <c r="F768" s="498"/>
      <c r="G768" s="498"/>
      <c r="H768" s="498"/>
      <c r="I768" s="498"/>
      <c r="J768" s="498"/>
      <c r="K768" s="498"/>
      <c r="L768" s="498"/>
      <c r="M768" s="498"/>
    </row>
    <row r="769" ht="12.75" customHeight="1">
      <c r="A769" s="492"/>
      <c r="B769" s="498"/>
      <c r="C769" s="498"/>
      <c r="D769" s="498"/>
      <c r="E769" s="498"/>
      <c r="F769" s="498"/>
      <c r="G769" s="498"/>
      <c r="H769" s="498"/>
      <c r="I769" s="498"/>
      <c r="J769" s="498"/>
      <c r="K769" s="498"/>
      <c r="L769" s="498"/>
      <c r="M769" s="498"/>
    </row>
    <row r="770" ht="12.75" customHeight="1">
      <c r="A770" s="492"/>
      <c r="B770" s="498"/>
      <c r="C770" s="498"/>
      <c r="D770" s="498"/>
      <c r="E770" s="498"/>
      <c r="F770" s="498"/>
      <c r="G770" s="498"/>
      <c r="H770" s="498"/>
      <c r="I770" s="498"/>
      <c r="J770" s="498"/>
      <c r="K770" s="498"/>
      <c r="L770" s="498"/>
      <c r="M770" s="498"/>
    </row>
    <row r="771" ht="12.75" customHeight="1">
      <c r="A771" s="492"/>
      <c r="B771" s="498"/>
      <c r="C771" s="498"/>
      <c r="D771" s="498"/>
      <c r="E771" s="498"/>
      <c r="F771" s="498"/>
      <c r="G771" s="498"/>
      <c r="H771" s="498"/>
      <c r="I771" s="498"/>
      <c r="J771" s="498"/>
      <c r="K771" s="498"/>
      <c r="L771" s="498"/>
      <c r="M771" s="498"/>
    </row>
    <row r="772" ht="12.75" customHeight="1">
      <c r="A772" s="492"/>
      <c r="B772" s="498"/>
      <c r="C772" s="498"/>
      <c r="D772" s="498"/>
      <c r="E772" s="498"/>
      <c r="F772" s="498"/>
      <c r="G772" s="498"/>
      <c r="H772" s="498"/>
      <c r="I772" s="498"/>
      <c r="J772" s="498"/>
      <c r="K772" s="498"/>
      <c r="L772" s="498"/>
      <c r="M772" s="498"/>
    </row>
    <row r="773" ht="12.75" customHeight="1">
      <c r="A773" s="492"/>
      <c r="B773" s="498"/>
      <c r="C773" s="498"/>
      <c r="D773" s="498"/>
      <c r="E773" s="498"/>
      <c r="F773" s="498"/>
      <c r="G773" s="498"/>
      <c r="H773" s="498"/>
      <c r="I773" s="498"/>
      <c r="J773" s="498"/>
      <c r="K773" s="498"/>
      <c r="L773" s="498"/>
      <c r="M773" s="498"/>
    </row>
    <row r="774" ht="12.75" customHeight="1">
      <c r="A774" s="492"/>
      <c r="B774" s="498"/>
      <c r="C774" s="498"/>
      <c r="D774" s="498"/>
      <c r="E774" s="498"/>
      <c r="F774" s="498"/>
      <c r="G774" s="498"/>
      <c r="H774" s="498"/>
      <c r="I774" s="498"/>
      <c r="J774" s="498"/>
      <c r="K774" s="498"/>
      <c r="L774" s="498"/>
      <c r="M774" s="498"/>
    </row>
    <row r="775" ht="12.75" customHeight="1">
      <c r="A775" s="492"/>
      <c r="B775" s="498"/>
      <c r="C775" s="498"/>
      <c r="D775" s="498"/>
      <c r="E775" s="498"/>
      <c r="F775" s="498"/>
      <c r="G775" s="498"/>
      <c r="H775" s="498"/>
      <c r="I775" s="498"/>
      <c r="J775" s="498"/>
      <c r="K775" s="498"/>
      <c r="L775" s="498"/>
      <c r="M775" s="498"/>
    </row>
    <row r="776" ht="12.75" customHeight="1">
      <c r="A776" s="492"/>
      <c r="B776" s="498"/>
      <c r="C776" s="498"/>
      <c r="D776" s="498"/>
      <c r="E776" s="498"/>
      <c r="F776" s="498"/>
      <c r="G776" s="498"/>
      <c r="H776" s="498"/>
      <c r="I776" s="498"/>
      <c r="J776" s="498"/>
      <c r="K776" s="498"/>
      <c r="L776" s="498"/>
      <c r="M776" s="498"/>
    </row>
    <row r="777" ht="12.75" customHeight="1">
      <c r="A777" s="492"/>
      <c r="B777" s="498"/>
      <c r="C777" s="498"/>
      <c r="D777" s="498"/>
      <c r="E777" s="498"/>
      <c r="F777" s="498"/>
      <c r="G777" s="498"/>
      <c r="H777" s="498"/>
      <c r="I777" s="498"/>
      <c r="J777" s="498"/>
      <c r="K777" s="498"/>
      <c r="L777" s="498"/>
      <c r="M777" s="498"/>
    </row>
    <row r="778" ht="12.75" customHeight="1">
      <c r="A778" s="492"/>
      <c r="B778" s="498"/>
      <c r="C778" s="498"/>
      <c r="D778" s="498"/>
      <c r="E778" s="498"/>
      <c r="F778" s="498"/>
      <c r="G778" s="498"/>
      <c r="H778" s="498"/>
      <c r="I778" s="498"/>
      <c r="J778" s="498"/>
      <c r="K778" s="498"/>
      <c r="L778" s="498"/>
      <c r="M778" s="498"/>
    </row>
    <row r="779" ht="12.75" customHeight="1">
      <c r="A779" s="492"/>
      <c r="B779" s="498"/>
      <c r="C779" s="498"/>
      <c r="D779" s="498"/>
      <c r="E779" s="498"/>
      <c r="F779" s="498"/>
      <c r="G779" s="498"/>
      <c r="H779" s="498"/>
      <c r="I779" s="498"/>
      <c r="J779" s="498"/>
      <c r="K779" s="498"/>
      <c r="L779" s="498"/>
      <c r="M779" s="498"/>
    </row>
    <row r="780" ht="12.75" customHeight="1">
      <c r="A780" s="492"/>
      <c r="B780" s="498"/>
      <c r="C780" s="498"/>
      <c r="D780" s="498"/>
      <c r="E780" s="498"/>
      <c r="F780" s="498"/>
      <c r="G780" s="498"/>
      <c r="H780" s="498"/>
      <c r="I780" s="498"/>
      <c r="J780" s="498"/>
      <c r="K780" s="498"/>
      <c r="L780" s="498"/>
      <c r="M780" s="498"/>
    </row>
    <row r="781" ht="12.75" customHeight="1">
      <c r="A781" s="492"/>
      <c r="B781" s="498"/>
      <c r="C781" s="498"/>
      <c r="D781" s="498"/>
      <c r="E781" s="498"/>
      <c r="F781" s="498"/>
      <c r="G781" s="498"/>
      <c r="H781" s="498"/>
      <c r="I781" s="498"/>
      <c r="J781" s="498"/>
      <c r="K781" s="498"/>
      <c r="L781" s="498"/>
      <c r="M781" s="498"/>
    </row>
    <row r="782" ht="12.75" customHeight="1">
      <c r="A782" s="492"/>
      <c r="B782" s="498"/>
      <c r="C782" s="498"/>
      <c r="D782" s="498"/>
      <c r="E782" s="498"/>
      <c r="F782" s="498"/>
      <c r="G782" s="498"/>
      <c r="H782" s="498"/>
      <c r="I782" s="498"/>
      <c r="J782" s="498"/>
      <c r="K782" s="498"/>
      <c r="L782" s="498"/>
      <c r="M782" s="498"/>
    </row>
    <row r="783" ht="12.75" customHeight="1">
      <c r="A783" s="492"/>
      <c r="B783" s="498"/>
      <c r="C783" s="498"/>
      <c r="D783" s="498"/>
      <c r="E783" s="498"/>
      <c r="F783" s="498"/>
      <c r="G783" s="498"/>
      <c r="H783" s="498"/>
      <c r="I783" s="498"/>
      <c r="J783" s="498"/>
      <c r="K783" s="498"/>
      <c r="L783" s="498"/>
      <c r="M783" s="498"/>
    </row>
    <row r="784" ht="12.75" customHeight="1">
      <c r="A784" s="492"/>
      <c r="B784" s="498"/>
      <c r="C784" s="498"/>
      <c r="D784" s="498"/>
      <c r="E784" s="498"/>
      <c r="F784" s="498"/>
      <c r="G784" s="498"/>
      <c r="H784" s="498"/>
      <c r="I784" s="498"/>
      <c r="J784" s="498"/>
      <c r="K784" s="498"/>
      <c r="L784" s="498"/>
      <c r="M784" s="498"/>
    </row>
    <row r="785" ht="12.75" customHeight="1">
      <c r="A785" s="492"/>
      <c r="B785" s="498"/>
      <c r="C785" s="498"/>
      <c r="D785" s="498"/>
      <c r="E785" s="498"/>
      <c r="F785" s="498"/>
      <c r="G785" s="498"/>
      <c r="H785" s="498"/>
      <c r="I785" s="498"/>
      <c r="J785" s="498"/>
      <c r="K785" s="498"/>
      <c r="L785" s="498"/>
      <c r="M785" s="498"/>
    </row>
    <row r="786" ht="12.75" customHeight="1">
      <c r="A786" s="492"/>
      <c r="B786" s="498"/>
      <c r="C786" s="498"/>
      <c r="D786" s="498"/>
      <c r="E786" s="498"/>
      <c r="F786" s="498"/>
      <c r="G786" s="498"/>
      <c r="H786" s="498"/>
      <c r="I786" s="498"/>
      <c r="J786" s="498"/>
      <c r="K786" s="498"/>
      <c r="L786" s="498"/>
      <c r="M786" s="498"/>
    </row>
    <row r="787" ht="12.75" customHeight="1">
      <c r="A787" s="492"/>
      <c r="B787" s="498"/>
      <c r="C787" s="498"/>
      <c r="D787" s="498"/>
      <c r="E787" s="498"/>
      <c r="F787" s="498"/>
      <c r="G787" s="498"/>
      <c r="H787" s="498"/>
      <c r="I787" s="498"/>
      <c r="J787" s="498"/>
      <c r="K787" s="498"/>
      <c r="L787" s="498"/>
      <c r="M787" s="498"/>
    </row>
    <row r="788" ht="12.75" customHeight="1">
      <c r="A788" s="492"/>
      <c r="B788" s="498"/>
      <c r="C788" s="498"/>
      <c r="D788" s="498"/>
      <c r="E788" s="498"/>
      <c r="F788" s="498"/>
      <c r="G788" s="498"/>
      <c r="H788" s="498"/>
      <c r="I788" s="498"/>
      <c r="J788" s="498"/>
      <c r="K788" s="498"/>
      <c r="L788" s="498"/>
      <c r="M788" s="498"/>
    </row>
    <row r="789" ht="12.75" customHeight="1">
      <c r="A789" s="492"/>
      <c r="B789" s="498"/>
      <c r="C789" s="498"/>
      <c r="D789" s="498"/>
      <c r="E789" s="498"/>
      <c r="F789" s="498"/>
      <c r="G789" s="498"/>
      <c r="H789" s="498"/>
      <c r="I789" s="498"/>
      <c r="J789" s="498"/>
      <c r="K789" s="498"/>
      <c r="L789" s="498"/>
      <c r="M789" s="498"/>
    </row>
    <row r="790" ht="12.75" customHeight="1">
      <c r="A790" s="492"/>
      <c r="B790" s="498"/>
      <c r="C790" s="498"/>
      <c r="D790" s="498"/>
      <c r="E790" s="498"/>
      <c r="F790" s="498"/>
      <c r="G790" s="498"/>
      <c r="H790" s="498"/>
      <c r="I790" s="498"/>
      <c r="J790" s="498"/>
      <c r="K790" s="498"/>
      <c r="L790" s="498"/>
      <c r="M790" s="498"/>
    </row>
    <row r="791" ht="12.75" customHeight="1">
      <c r="A791" s="492"/>
      <c r="B791" s="498"/>
      <c r="C791" s="498"/>
      <c r="D791" s="498"/>
      <c r="E791" s="498"/>
      <c r="F791" s="498"/>
      <c r="G791" s="498"/>
      <c r="H791" s="498"/>
      <c r="I791" s="498"/>
      <c r="J791" s="498"/>
      <c r="K791" s="498"/>
      <c r="L791" s="498"/>
      <c r="M791" s="498"/>
    </row>
    <row r="792" ht="12.75" customHeight="1">
      <c r="A792" s="492"/>
      <c r="B792" s="498"/>
      <c r="C792" s="498"/>
      <c r="D792" s="498"/>
      <c r="E792" s="498"/>
      <c r="F792" s="498"/>
      <c r="G792" s="498"/>
      <c r="H792" s="498"/>
      <c r="I792" s="498"/>
      <c r="J792" s="498"/>
      <c r="K792" s="498"/>
      <c r="L792" s="498"/>
      <c r="M792" s="498"/>
    </row>
    <row r="793" ht="12.75" customHeight="1">
      <c r="A793" s="492"/>
      <c r="B793" s="498"/>
      <c r="C793" s="498"/>
      <c r="D793" s="498"/>
      <c r="E793" s="498"/>
      <c r="F793" s="498"/>
      <c r="G793" s="498"/>
      <c r="H793" s="498"/>
      <c r="I793" s="498"/>
      <c r="J793" s="498"/>
      <c r="K793" s="498"/>
      <c r="L793" s="498"/>
      <c r="M793" s="498"/>
    </row>
    <row r="794" ht="12.75" customHeight="1">
      <c r="A794" s="492"/>
      <c r="B794" s="498"/>
      <c r="C794" s="498"/>
      <c r="D794" s="498"/>
      <c r="E794" s="498"/>
      <c r="F794" s="498"/>
      <c r="G794" s="498"/>
      <c r="H794" s="498"/>
      <c r="I794" s="498"/>
      <c r="J794" s="498"/>
      <c r="K794" s="498"/>
      <c r="L794" s="498"/>
      <c r="M794" s="498"/>
    </row>
    <row r="795" ht="12.75" customHeight="1">
      <c r="A795" s="492"/>
      <c r="B795" s="498"/>
      <c r="C795" s="498"/>
      <c r="D795" s="498"/>
      <c r="E795" s="498"/>
      <c r="F795" s="498"/>
      <c r="G795" s="498"/>
      <c r="H795" s="498"/>
      <c r="I795" s="498"/>
      <c r="J795" s="498"/>
      <c r="K795" s="498"/>
      <c r="L795" s="498"/>
      <c r="M795" s="498"/>
    </row>
    <row r="796" ht="12.75" customHeight="1">
      <c r="A796" s="492"/>
      <c r="B796" s="498"/>
      <c r="C796" s="498"/>
      <c r="D796" s="498"/>
      <c r="E796" s="498"/>
      <c r="F796" s="498"/>
      <c r="G796" s="498"/>
      <c r="H796" s="498"/>
      <c r="I796" s="498"/>
      <c r="J796" s="498"/>
      <c r="K796" s="498"/>
      <c r="L796" s="498"/>
      <c r="M796" s="498"/>
    </row>
    <row r="797" ht="12.75" customHeight="1">
      <c r="A797" s="492"/>
      <c r="B797" s="498"/>
      <c r="C797" s="498"/>
      <c r="D797" s="498"/>
      <c r="E797" s="498"/>
      <c r="F797" s="498"/>
      <c r="G797" s="498"/>
      <c r="H797" s="498"/>
      <c r="I797" s="498"/>
      <c r="J797" s="498"/>
      <c r="K797" s="498"/>
      <c r="L797" s="498"/>
      <c r="M797" s="498"/>
    </row>
    <row r="798" ht="12.75" customHeight="1">
      <c r="A798" s="492"/>
      <c r="B798" s="498"/>
      <c r="C798" s="498"/>
      <c r="D798" s="498"/>
      <c r="E798" s="498"/>
      <c r="F798" s="498"/>
      <c r="G798" s="498"/>
      <c r="H798" s="498"/>
      <c r="I798" s="498"/>
      <c r="J798" s="498"/>
      <c r="K798" s="498"/>
      <c r="L798" s="498"/>
      <c r="M798" s="498"/>
    </row>
    <row r="799" ht="12.75" customHeight="1">
      <c r="A799" s="492"/>
      <c r="B799" s="498"/>
      <c r="C799" s="498"/>
      <c r="D799" s="498"/>
      <c r="E799" s="498"/>
      <c r="F799" s="498"/>
      <c r="G799" s="498"/>
      <c r="H799" s="498"/>
      <c r="I799" s="498"/>
      <c r="J799" s="498"/>
      <c r="K799" s="498"/>
      <c r="L799" s="498"/>
      <c r="M799" s="498"/>
    </row>
    <row r="800" ht="12.75" customHeight="1">
      <c r="A800" s="492"/>
      <c r="B800" s="498"/>
      <c r="C800" s="498"/>
      <c r="D800" s="498"/>
      <c r="E800" s="498"/>
      <c r="F800" s="498"/>
      <c r="G800" s="498"/>
      <c r="H800" s="498"/>
      <c r="I800" s="498"/>
      <c r="J800" s="498"/>
      <c r="K800" s="498"/>
      <c r="L800" s="498"/>
      <c r="M800" s="498"/>
    </row>
    <row r="801" ht="12.75" customHeight="1">
      <c r="A801" s="492"/>
      <c r="B801" s="498"/>
      <c r="C801" s="498"/>
      <c r="D801" s="498"/>
      <c r="E801" s="498"/>
      <c r="F801" s="498"/>
      <c r="G801" s="498"/>
      <c r="H801" s="498"/>
      <c r="I801" s="498"/>
      <c r="J801" s="498"/>
      <c r="K801" s="498"/>
      <c r="L801" s="498"/>
      <c r="M801" s="498"/>
    </row>
    <row r="802" ht="12.75" customHeight="1">
      <c r="A802" s="492"/>
      <c r="B802" s="498"/>
      <c r="C802" s="498"/>
      <c r="D802" s="498"/>
      <c r="E802" s="498"/>
      <c r="F802" s="498"/>
      <c r="G802" s="498"/>
      <c r="H802" s="498"/>
      <c r="I802" s="498"/>
      <c r="J802" s="498"/>
      <c r="K802" s="498"/>
      <c r="L802" s="498"/>
      <c r="M802" s="498"/>
    </row>
    <row r="803" ht="12.75" customHeight="1">
      <c r="A803" s="492"/>
      <c r="B803" s="498"/>
      <c r="C803" s="498"/>
      <c r="D803" s="498"/>
      <c r="E803" s="498"/>
      <c r="F803" s="498"/>
      <c r="G803" s="498"/>
      <c r="H803" s="498"/>
      <c r="I803" s="498"/>
      <c r="J803" s="498"/>
      <c r="K803" s="498"/>
      <c r="L803" s="498"/>
      <c r="M803" s="498"/>
    </row>
    <row r="804" ht="12.75" customHeight="1">
      <c r="A804" s="492"/>
      <c r="B804" s="498"/>
      <c r="C804" s="498"/>
      <c r="D804" s="498"/>
      <c r="E804" s="498"/>
      <c r="F804" s="498"/>
      <c r="G804" s="498"/>
      <c r="H804" s="498"/>
      <c r="I804" s="498"/>
      <c r="J804" s="498"/>
      <c r="K804" s="498"/>
      <c r="L804" s="498"/>
      <c r="M804" s="498"/>
    </row>
    <row r="805" ht="12.75" customHeight="1">
      <c r="A805" s="492"/>
      <c r="B805" s="498"/>
      <c r="C805" s="498"/>
      <c r="D805" s="498"/>
      <c r="E805" s="498"/>
      <c r="F805" s="498"/>
      <c r="G805" s="498"/>
      <c r="H805" s="498"/>
      <c r="I805" s="498"/>
      <c r="J805" s="498"/>
      <c r="K805" s="498"/>
      <c r="L805" s="498"/>
      <c r="M805" s="498"/>
    </row>
    <row r="806" ht="12.75" customHeight="1">
      <c r="A806" s="492"/>
      <c r="B806" s="498"/>
      <c r="C806" s="498"/>
      <c r="D806" s="498"/>
      <c r="E806" s="498"/>
      <c r="F806" s="498"/>
      <c r="G806" s="498"/>
      <c r="H806" s="498"/>
      <c r="I806" s="498"/>
      <c r="J806" s="498"/>
      <c r="K806" s="498"/>
      <c r="L806" s="498"/>
      <c r="M806" s="498"/>
    </row>
    <row r="807" ht="12.75" customHeight="1">
      <c r="A807" s="492"/>
      <c r="B807" s="498"/>
      <c r="C807" s="498"/>
      <c r="D807" s="498"/>
      <c r="E807" s="498"/>
      <c r="F807" s="498"/>
      <c r="G807" s="498"/>
      <c r="H807" s="498"/>
      <c r="I807" s="498"/>
      <c r="J807" s="498"/>
      <c r="K807" s="498"/>
      <c r="L807" s="498"/>
      <c r="M807" s="498"/>
    </row>
    <row r="808" ht="12.75" customHeight="1">
      <c r="A808" s="492"/>
      <c r="B808" s="498"/>
      <c r="C808" s="498"/>
      <c r="D808" s="498"/>
      <c r="E808" s="498"/>
      <c r="F808" s="498"/>
      <c r="G808" s="498"/>
      <c r="H808" s="498"/>
      <c r="I808" s="498"/>
      <c r="J808" s="498"/>
      <c r="K808" s="498"/>
      <c r="L808" s="498"/>
      <c r="M808" s="498"/>
    </row>
    <row r="809" ht="12.75" customHeight="1">
      <c r="A809" s="492"/>
      <c r="B809" s="498"/>
      <c r="C809" s="498"/>
      <c r="D809" s="498"/>
      <c r="E809" s="498"/>
      <c r="F809" s="498"/>
      <c r="G809" s="498"/>
      <c r="H809" s="498"/>
      <c r="I809" s="498"/>
      <c r="J809" s="498"/>
      <c r="K809" s="498"/>
      <c r="L809" s="498"/>
      <c r="M809" s="498"/>
    </row>
    <row r="810" ht="12.75" customHeight="1">
      <c r="A810" s="492"/>
      <c r="B810" s="498"/>
      <c r="C810" s="498"/>
      <c r="D810" s="498"/>
      <c r="E810" s="498"/>
      <c r="F810" s="498"/>
      <c r="G810" s="498"/>
      <c r="H810" s="498"/>
      <c r="I810" s="498"/>
      <c r="J810" s="498"/>
      <c r="K810" s="498"/>
      <c r="L810" s="498"/>
      <c r="M810" s="498"/>
    </row>
    <row r="811" ht="12.75" customHeight="1">
      <c r="A811" s="492"/>
      <c r="B811" s="498"/>
      <c r="C811" s="498"/>
      <c r="D811" s="498"/>
      <c r="E811" s="498"/>
      <c r="F811" s="498"/>
      <c r="G811" s="498"/>
      <c r="H811" s="498"/>
      <c r="I811" s="498"/>
      <c r="J811" s="498"/>
      <c r="K811" s="498"/>
      <c r="L811" s="498"/>
      <c r="M811" s="498"/>
    </row>
    <row r="812" ht="12.75" customHeight="1">
      <c r="A812" s="492"/>
      <c r="B812" s="498"/>
      <c r="C812" s="498"/>
      <c r="D812" s="498"/>
      <c r="E812" s="498"/>
      <c r="F812" s="498"/>
      <c r="G812" s="498"/>
      <c r="H812" s="498"/>
      <c r="I812" s="498"/>
      <c r="J812" s="498"/>
      <c r="K812" s="498"/>
      <c r="L812" s="498"/>
      <c r="M812" s="498"/>
    </row>
    <row r="813" ht="12.75" customHeight="1">
      <c r="A813" s="492"/>
      <c r="B813" s="498"/>
      <c r="C813" s="498"/>
      <c r="D813" s="498"/>
      <c r="E813" s="498"/>
      <c r="F813" s="498"/>
      <c r="G813" s="498"/>
      <c r="H813" s="498"/>
      <c r="I813" s="498"/>
      <c r="J813" s="498"/>
      <c r="K813" s="498"/>
      <c r="L813" s="498"/>
      <c r="M813" s="498"/>
    </row>
    <row r="814" ht="12.75" customHeight="1">
      <c r="A814" s="492"/>
      <c r="B814" s="498"/>
      <c r="C814" s="498"/>
      <c r="D814" s="498"/>
      <c r="E814" s="498"/>
      <c r="F814" s="498"/>
      <c r="G814" s="498"/>
      <c r="H814" s="498"/>
      <c r="I814" s="498"/>
      <c r="J814" s="498"/>
      <c r="K814" s="498"/>
      <c r="L814" s="498"/>
      <c r="M814" s="498"/>
    </row>
    <row r="815" ht="12.75" customHeight="1">
      <c r="A815" s="492"/>
      <c r="B815" s="498"/>
      <c r="C815" s="498"/>
      <c r="D815" s="498"/>
      <c r="E815" s="498"/>
      <c r="F815" s="498"/>
      <c r="G815" s="498"/>
      <c r="H815" s="498"/>
      <c r="I815" s="498"/>
      <c r="J815" s="498"/>
      <c r="K815" s="498"/>
      <c r="L815" s="498"/>
      <c r="M815" s="498"/>
    </row>
    <row r="816" ht="12.75" customHeight="1">
      <c r="A816" s="492"/>
      <c r="B816" s="498"/>
      <c r="C816" s="498"/>
      <c r="D816" s="498"/>
      <c r="E816" s="498"/>
      <c r="F816" s="498"/>
      <c r="G816" s="498"/>
      <c r="H816" s="498"/>
      <c r="I816" s="498"/>
      <c r="J816" s="498"/>
      <c r="K816" s="498"/>
      <c r="L816" s="498"/>
      <c r="M816" s="498"/>
    </row>
    <row r="817" ht="12.75" customHeight="1">
      <c r="A817" s="492"/>
      <c r="B817" s="498"/>
      <c r="C817" s="498"/>
      <c r="D817" s="498"/>
      <c r="E817" s="498"/>
      <c r="F817" s="498"/>
      <c r="G817" s="498"/>
      <c r="H817" s="498"/>
      <c r="I817" s="498"/>
      <c r="J817" s="498"/>
      <c r="K817" s="498"/>
      <c r="L817" s="498"/>
      <c r="M817" s="498"/>
    </row>
    <row r="818" ht="12.75" customHeight="1">
      <c r="A818" s="492"/>
      <c r="B818" s="498"/>
      <c r="C818" s="498"/>
      <c r="D818" s="498"/>
      <c r="E818" s="498"/>
      <c r="F818" s="498"/>
      <c r="G818" s="498"/>
      <c r="H818" s="498"/>
      <c r="I818" s="498"/>
      <c r="J818" s="498"/>
      <c r="K818" s="498"/>
      <c r="L818" s="498"/>
      <c r="M818" s="498"/>
    </row>
    <row r="819" ht="12.75" customHeight="1">
      <c r="A819" s="492"/>
      <c r="B819" s="498"/>
      <c r="C819" s="498"/>
      <c r="D819" s="498"/>
      <c r="E819" s="498"/>
      <c r="F819" s="498"/>
      <c r="G819" s="498"/>
      <c r="H819" s="498"/>
      <c r="I819" s="498"/>
      <c r="J819" s="498"/>
      <c r="K819" s="498"/>
      <c r="L819" s="498"/>
      <c r="M819" s="498"/>
    </row>
    <row r="820" ht="12.75" customHeight="1">
      <c r="A820" s="492"/>
      <c r="B820" s="498"/>
      <c r="C820" s="498"/>
      <c r="D820" s="498"/>
      <c r="E820" s="498"/>
      <c r="F820" s="498"/>
      <c r="G820" s="498"/>
      <c r="H820" s="498"/>
      <c r="I820" s="498"/>
      <c r="J820" s="498"/>
      <c r="K820" s="498"/>
      <c r="L820" s="498"/>
      <c r="M820" s="498"/>
    </row>
    <row r="821" ht="12.75" customHeight="1">
      <c r="A821" s="492"/>
      <c r="B821" s="498"/>
      <c r="C821" s="498"/>
      <c r="D821" s="498"/>
      <c r="E821" s="498"/>
      <c r="F821" s="498"/>
      <c r="G821" s="498"/>
      <c r="H821" s="498"/>
      <c r="I821" s="498"/>
      <c r="J821" s="498"/>
      <c r="K821" s="498"/>
      <c r="L821" s="498"/>
      <c r="M821" s="498"/>
    </row>
    <row r="822" ht="12.75" customHeight="1">
      <c r="A822" s="492"/>
      <c r="B822" s="498"/>
      <c r="C822" s="498"/>
      <c r="D822" s="498"/>
      <c r="E822" s="498"/>
      <c r="F822" s="498"/>
      <c r="G822" s="498"/>
      <c r="H822" s="498"/>
      <c r="I822" s="498"/>
      <c r="J822" s="498"/>
      <c r="K822" s="498"/>
      <c r="L822" s="498"/>
      <c r="M822" s="498"/>
    </row>
    <row r="823" ht="12.75" customHeight="1">
      <c r="A823" s="492"/>
      <c r="B823" s="498"/>
      <c r="C823" s="498"/>
      <c r="D823" s="498"/>
      <c r="E823" s="498"/>
      <c r="F823" s="498"/>
      <c r="G823" s="498"/>
      <c r="H823" s="498"/>
      <c r="I823" s="498"/>
      <c r="J823" s="498"/>
      <c r="K823" s="498"/>
      <c r="L823" s="498"/>
      <c r="M823" s="498"/>
    </row>
    <row r="824" ht="12.75" customHeight="1">
      <c r="A824" s="492"/>
      <c r="B824" s="498"/>
      <c r="C824" s="498"/>
      <c r="D824" s="498"/>
      <c r="E824" s="498"/>
      <c r="F824" s="498"/>
      <c r="G824" s="498"/>
      <c r="H824" s="498"/>
      <c r="I824" s="498"/>
      <c r="J824" s="498"/>
      <c r="K824" s="498"/>
      <c r="L824" s="498"/>
      <c r="M824" s="498"/>
    </row>
    <row r="825" ht="12.75" customHeight="1">
      <c r="A825" s="492"/>
      <c r="B825" s="498"/>
      <c r="C825" s="498"/>
      <c r="D825" s="498"/>
      <c r="E825" s="498"/>
      <c r="F825" s="498"/>
      <c r="G825" s="498"/>
      <c r="H825" s="498"/>
      <c r="I825" s="498"/>
      <c r="J825" s="498"/>
      <c r="K825" s="498"/>
      <c r="L825" s="498"/>
      <c r="M825" s="498"/>
    </row>
    <row r="826" ht="12.75" customHeight="1">
      <c r="A826" s="492"/>
      <c r="B826" s="498"/>
      <c r="C826" s="498"/>
      <c r="D826" s="498"/>
      <c r="E826" s="498"/>
      <c r="F826" s="498"/>
      <c r="G826" s="498"/>
      <c r="H826" s="498"/>
      <c r="I826" s="498"/>
      <c r="J826" s="498"/>
      <c r="K826" s="498"/>
      <c r="L826" s="498"/>
      <c r="M826" s="498"/>
    </row>
    <row r="827" ht="12.75" customHeight="1">
      <c r="A827" s="492"/>
      <c r="B827" s="498"/>
      <c r="C827" s="498"/>
      <c r="D827" s="498"/>
      <c r="E827" s="498"/>
      <c r="F827" s="498"/>
      <c r="G827" s="498"/>
      <c r="H827" s="498"/>
      <c r="I827" s="498"/>
      <c r="J827" s="498"/>
      <c r="K827" s="498"/>
      <c r="L827" s="498"/>
      <c r="M827" s="498"/>
    </row>
    <row r="828" ht="12.75" customHeight="1">
      <c r="A828" s="492"/>
      <c r="B828" s="498"/>
      <c r="C828" s="498"/>
      <c r="D828" s="498"/>
      <c r="E828" s="498"/>
      <c r="F828" s="498"/>
      <c r="G828" s="498"/>
      <c r="H828" s="498"/>
      <c r="I828" s="498"/>
      <c r="J828" s="498"/>
      <c r="K828" s="498"/>
      <c r="L828" s="498"/>
      <c r="M828" s="498"/>
    </row>
    <row r="829" ht="12.75" customHeight="1">
      <c r="A829" s="492"/>
      <c r="B829" s="498"/>
      <c r="C829" s="498"/>
      <c r="D829" s="498"/>
      <c r="E829" s="498"/>
      <c r="F829" s="498"/>
      <c r="G829" s="498"/>
      <c r="H829" s="498"/>
      <c r="I829" s="498"/>
      <c r="J829" s="498"/>
      <c r="K829" s="498"/>
      <c r="L829" s="498"/>
      <c r="M829" s="498"/>
    </row>
    <row r="830" ht="12.75" customHeight="1">
      <c r="A830" s="492"/>
      <c r="B830" s="498"/>
      <c r="C830" s="498"/>
      <c r="D830" s="498"/>
      <c r="E830" s="498"/>
      <c r="F830" s="498"/>
      <c r="G830" s="498"/>
      <c r="H830" s="498"/>
      <c r="I830" s="498"/>
      <c r="J830" s="498"/>
      <c r="K830" s="498"/>
      <c r="L830" s="498"/>
      <c r="M830" s="498"/>
    </row>
    <row r="831" ht="12.75" customHeight="1">
      <c r="A831" s="492"/>
      <c r="B831" s="498"/>
      <c r="C831" s="498"/>
      <c r="D831" s="498"/>
      <c r="E831" s="498"/>
      <c r="F831" s="498"/>
      <c r="G831" s="498"/>
      <c r="H831" s="498"/>
      <c r="I831" s="498"/>
      <c r="J831" s="498"/>
      <c r="K831" s="498"/>
      <c r="L831" s="498"/>
      <c r="M831" s="498"/>
    </row>
    <row r="832" ht="12.75" customHeight="1">
      <c r="A832" s="492"/>
      <c r="B832" s="498"/>
      <c r="C832" s="498"/>
      <c r="D832" s="498"/>
      <c r="E832" s="498"/>
      <c r="F832" s="498"/>
      <c r="G832" s="498"/>
      <c r="H832" s="498"/>
      <c r="I832" s="498"/>
      <c r="J832" s="498"/>
      <c r="K832" s="498"/>
      <c r="L832" s="498"/>
      <c r="M832" s="498"/>
    </row>
    <row r="833" ht="12.75" customHeight="1">
      <c r="A833" s="492"/>
      <c r="B833" s="498"/>
      <c r="C833" s="498"/>
      <c r="D833" s="498"/>
      <c r="E833" s="498"/>
      <c r="F833" s="498"/>
      <c r="G833" s="498"/>
      <c r="H833" s="498"/>
      <c r="I833" s="498"/>
      <c r="J833" s="498"/>
      <c r="K833" s="498"/>
      <c r="L833" s="498"/>
      <c r="M833" s="498"/>
    </row>
    <row r="834" ht="12.75" customHeight="1">
      <c r="A834" s="492"/>
      <c r="B834" s="498"/>
      <c r="C834" s="498"/>
      <c r="D834" s="498"/>
      <c r="E834" s="498"/>
      <c r="F834" s="498"/>
      <c r="G834" s="498"/>
      <c r="H834" s="498"/>
      <c r="I834" s="498"/>
      <c r="J834" s="498"/>
      <c r="K834" s="498"/>
      <c r="L834" s="498"/>
      <c r="M834" s="498"/>
    </row>
    <row r="835" ht="12.75" customHeight="1">
      <c r="A835" s="492"/>
      <c r="B835" s="498"/>
      <c r="C835" s="498"/>
      <c r="D835" s="498"/>
      <c r="E835" s="498"/>
      <c r="F835" s="498"/>
      <c r="G835" s="498"/>
      <c r="H835" s="498"/>
      <c r="I835" s="498"/>
      <c r="J835" s="498"/>
      <c r="K835" s="498"/>
      <c r="L835" s="498"/>
      <c r="M835" s="498"/>
    </row>
    <row r="836" ht="12.75" customHeight="1">
      <c r="A836" s="492"/>
      <c r="B836" s="498"/>
      <c r="C836" s="498"/>
      <c r="D836" s="498"/>
      <c r="E836" s="498"/>
      <c r="F836" s="498"/>
      <c r="G836" s="498"/>
      <c r="H836" s="498"/>
      <c r="I836" s="498"/>
      <c r="J836" s="498"/>
      <c r="K836" s="498"/>
      <c r="L836" s="498"/>
      <c r="M836" s="498"/>
    </row>
    <row r="837" ht="12.75" customHeight="1">
      <c r="A837" s="492"/>
      <c r="B837" s="498"/>
      <c r="C837" s="498"/>
      <c r="D837" s="498"/>
      <c r="E837" s="498"/>
      <c r="F837" s="498"/>
      <c r="G837" s="498"/>
      <c r="H837" s="498"/>
      <c r="I837" s="498"/>
      <c r="J837" s="498"/>
      <c r="K837" s="498"/>
      <c r="L837" s="498"/>
      <c r="M837" s="498"/>
    </row>
    <row r="838" ht="12.75" customHeight="1">
      <c r="A838" s="492"/>
      <c r="B838" s="498"/>
      <c r="C838" s="498"/>
      <c r="D838" s="498"/>
      <c r="E838" s="498"/>
      <c r="F838" s="498"/>
      <c r="G838" s="498"/>
      <c r="H838" s="498"/>
      <c r="I838" s="498"/>
      <c r="J838" s="498"/>
      <c r="K838" s="498"/>
      <c r="L838" s="498"/>
      <c r="M838" s="498"/>
    </row>
    <row r="839" ht="12.75" customHeight="1">
      <c r="A839" s="492"/>
      <c r="B839" s="498"/>
      <c r="C839" s="498"/>
      <c r="D839" s="498"/>
      <c r="E839" s="498"/>
      <c r="F839" s="498"/>
      <c r="G839" s="498"/>
      <c r="H839" s="498"/>
      <c r="I839" s="498"/>
      <c r="J839" s="498"/>
      <c r="K839" s="498"/>
      <c r="L839" s="498"/>
      <c r="M839" s="498"/>
    </row>
    <row r="840" ht="12.75" customHeight="1">
      <c r="A840" s="492"/>
      <c r="B840" s="498"/>
      <c r="C840" s="498"/>
      <c r="D840" s="498"/>
      <c r="E840" s="498"/>
      <c r="F840" s="498"/>
      <c r="G840" s="498"/>
      <c r="H840" s="498"/>
      <c r="I840" s="498"/>
      <c r="J840" s="498"/>
      <c r="K840" s="498"/>
      <c r="L840" s="498"/>
      <c r="M840" s="498"/>
    </row>
    <row r="841" ht="12.75" customHeight="1">
      <c r="A841" s="492"/>
      <c r="B841" s="498"/>
      <c r="C841" s="498"/>
      <c r="D841" s="498"/>
      <c r="E841" s="498"/>
      <c r="F841" s="498"/>
      <c r="G841" s="498"/>
      <c r="H841" s="498"/>
      <c r="I841" s="498"/>
      <c r="J841" s="498"/>
      <c r="K841" s="498"/>
      <c r="L841" s="498"/>
      <c r="M841" s="498"/>
    </row>
    <row r="842" ht="12.75" customHeight="1">
      <c r="A842" s="492"/>
      <c r="B842" s="498"/>
      <c r="C842" s="498"/>
      <c r="D842" s="498"/>
      <c r="E842" s="498"/>
      <c r="F842" s="498"/>
      <c r="G842" s="498"/>
      <c r="H842" s="498"/>
      <c r="I842" s="498"/>
      <c r="J842" s="498"/>
      <c r="K842" s="498"/>
      <c r="L842" s="498"/>
      <c r="M842" s="498"/>
    </row>
    <row r="843" ht="12.75" customHeight="1">
      <c r="A843" s="492"/>
      <c r="B843" s="498"/>
      <c r="C843" s="498"/>
      <c r="D843" s="498"/>
      <c r="E843" s="498"/>
      <c r="F843" s="498"/>
      <c r="G843" s="498"/>
      <c r="H843" s="498"/>
      <c r="I843" s="498"/>
      <c r="J843" s="498"/>
      <c r="K843" s="498"/>
      <c r="L843" s="498"/>
      <c r="M843" s="498"/>
    </row>
    <row r="844" ht="12.75" customHeight="1">
      <c r="A844" s="492"/>
      <c r="B844" s="498"/>
      <c r="C844" s="498"/>
      <c r="D844" s="498"/>
      <c r="E844" s="498"/>
      <c r="F844" s="498"/>
      <c r="G844" s="498"/>
      <c r="H844" s="498"/>
      <c r="I844" s="498"/>
      <c r="J844" s="498"/>
      <c r="K844" s="498"/>
      <c r="L844" s="498"/>
      <c r="M844" s="498"/>
    </row>
    <row r="845" ht="12.75" customHeight="1">
      <c r="A845" s="492"/>
      <c r="B845" s="498"/>
      <c r="C845" s="498"/>
      <c r="D845" s="498"/>
      <c r="E845" s="498"/>
      <c r="F845" s="498"/>
      <c r="G845" s="498"/>
      <c r="H845" s="498"/>
      <c r="I845" s="498"/>
      <c r="J845" s="498"/>
      <c r="K845" s="498"/>
      <c r="L845" s="498"/>
      <c r="M845" s="498"/>
    </row>
    <row r="846" ht="12.75" customHeight="1">
      <c r="A846" s="492"/>
      <c r="B846" s="498"/>
      <c r="C846" s="498"/>
      <c r="D846" s="498"/>
      <c r="E846" s="498"/>
      <c r="F846" s="498"/>
      <c r="G846" s="498"/>
      <c r="H846" s="498"/>
      <c r="I846" s="498"/>
      <c r="J846" s="498"/>
      <c r="K846" s="498"/>
      <c r="L846" s="498"/>
      <c r="M846" s="498"/>
    </row>
    <row r="847" ht="12.75" customHeight="1">
      <c r="A847" s="492"/>
      <c r="B847" s="498"/>
      <c r="C847" s="498"/>
      <c r="D847" s="498"/>
      <c r="E847" s="498"/>
      <c r="F847" s="498"/>
      <c r="G847" s="498"/>
      <c r="H847" s="498"/>
      <c r="I847" s="498"/>
      <c r="J847" s="498"/>
      <c r="K847" s="498"/>
      <c r="L847" s="498"/>
      <c r="M847" s="498"/>
    </row>
    <row r="848" ht="12.75" customHeight="1">
      <c r="A848" s="492"/>
      <c r="B848" s="498"/>
      <c r="C848" s="498"/>
      <c r="D848" s="498"/>
      <c r="E848" s="498"/>
      <c r="F848" s="498"/>
      <c r="G848" s="498"/>
      <c r="H848" s="498"/>
      <c r="I848" s="498"/>
      <c r="J848" s="498"/>
      <c r="K848" s="498"/>
      <c r="L848" s="498"/>
      <c r="M848" s="498"/>
    </row>
    <row r="849" ht="12.75" customHeight="1">
      <c r="A849" s="492"/>
      <c r="B849" s="498"/>
      <c r="C849" s="498"/>
      <c r="D849" s="498"/>
      <c r="E849" s="498"/>
      <c r="F849" s="498"/>
      <c r="G849" s="498"/>
      <c r="H849" s="498"/>
      <c r="I849" s="498"/>
      <c r="J849" s="498"/>
      <c r="K849" s="498"/>
      <c r="L849" s="498"/>
      <c r="M849" s="498"/>
    </row>
    <row r="850" ht="12.75" customHeight="1">
      <c r="A850" s="492"/>
      <c r="B850" s="498"/>
      <c r="C850" s="498"/>
      <c r="D850" s="498"/>
      <c r="E850" s="498"/>
      <c r="F850" s="498"/>
      <c r="G850" s="498"/>
      <c r="H850" s="498"/>
      <c r="I850" s="498"/>
      <c r="J850" s="498"/>
      <c r="K850" s="498"/>
      <c r="L850" s="498"/>
      <c r="M850" s="498"/>
    </row>
    <row r="851" ht="12.75" customHeight="1">
      <c r="A851" s="492"/>
      <c r="B851" s="498"/>
      <c r="C851" s="498"/>
      <c r="D851" s="498"/>
      <c r="E851" s="498"/>
      <c r="F851" s="498"/>
      <c r="G851" s="498"/>
      <c r="H851" s="498"/>
      <c r="I851" s="498"/>
      <c r="J851" s="498"/>
      <c r="K851" s="498"/>
      <c r="L851" s="498"/>
      <c r="M851" s="498"/>
    </row>
    <row r="852" ht="12.75" customHeight="1">
      <c r="A852" s="492"/>
      <c r="B852" s="498"/>
      <c r="C852" s="498"/>
      <c r="D852" s="498"/>
      <c r="E852" s="498"/>
      <c r="F852" s="498"/>
      <c r="G852" s="498"/>
      <c r="H852" s="498"/>
      <c r="I852" s="498"/>
      <c r="J852" s="498"/>
      <c r="K852" s="498"/>
      <c r="L852" s="498"/>
      <c r="M852" s="498"/>
    </row>
    <row r="853" ht="12.75" customHeight="1">
      <c r="A853" s="492"/>
      <c r="B853" s="498"/>
      <c r="C853" s="498"/>
      <c r="D853" s="498"/>
      <c r="E853" s="498"/>
      <c r="F853" s="498"/>
      <c r="G853" s="498"/>
      <c r="H853" s="498"/>
      <c r="I853" s="498"/>
      <c r="J853" s="498"/>
      <c r="K853" s="498"/>
      <c r="L853" s="498"/>
      <c r="M853" s="498"/>
    </row>
    <row r="854" ht="12.75" customHeight="1">
      <c r="A854" s="492"/>
      <c r="B854" s="498"/>
      <c r="C854" s="498"/>
      <c r="D854" s="498"/>
      <c r="E854" s="498"/>
      <c r="F854" s="498"/>
      <c r="G854" s="498"/>
      <c r="H854" s="498"/>
      <c r="I854" s="498"/>
      <c r="J854" s="498"/>
      <c r="K854" s="498"/>
      <c r="L854" s="498"/>
      <c r="M854" s="498"/>
    </row>
    <row r="855" ht="12.75" customHeight="1">
      <c r="A855" s="492"/>
      <c r="B855" s="498"/>
      <c r="C855" s="498"/>
      <c r="D855" s="498"/>
      <c r="E855" s="498"/>
      <c r="F855" s="498"/>
      <c r="G855" s="498"/>
      <c r="H855" s="498"/>
      <c r="I855" s="498"/>
      <c r="J855" s="498"/>
      <c r="K855" s="498"/>
      <c r="L855" s="498"/>
      <c r="M855" s="498"/>
    </row>
    <row r="856" ht="12.75" customHeight="1">
      <c r="A856" s="492"/>
      <c r="B856" s="498"/>
      <c r="C856" s="498"/>
      <c r="D856" s="498"/>
      <c r="E856" s="498"/>
      <c r="F856" s="498"/>
      <c r="G856" s="498"/>
      <c r="H856" s="498"/>
      <c r="I856" s="498"/>
      <c r="J856" s="498"/>
      <c r="K856" s="498"/>
      <c r="L856" s="498"/>
      <c r="M856" s="498"/>
    </row>
    <row r="857" ht="12.75" customHeight="1">
      <c r="A857" s="492"/>
      <c r="B857" s="498"/>
      <c r="C857" s="498"/>
      <c r="D857" s="498"/>
      <c r="E857" s="498"/>
      <c r="F857" s="498"/>
      <c r="G857" s="498"/>
      <c r="H857" s="498"/>
      <c r="I857" s="498"/>
      <c r="J857" s="498"/>
      <c r="K857" s="498"/>
      <c r="L857" s="498"/>
      <c r="M857" s="498"/>
    </row>
    <row r="858" ht="12.75" customHeight="1">
      <c r="A858" s="492"/>
      <c r="B858" s="498"/>
      <c r="C858" s="498"/>
      <c r="D858" s="498"/>
      <c r="E858" s="498"/>
      <c r="F858" s="498"/>
      <c r="G858" s="498"/>
      <c r="H858" s="498"/>
      <c r="I858" s="498"/>
      <c r="J858" s="498"/>
      <c r="K858" s="498"/>
      <c r="L858" s="498"/>
      <c r="M858" s="498"/>
    </row>
    <row r="859" ht="12.75" customHeight="1">
      <c r="A859" s="492"/>
      <c r="B859" s="498"/>
      <c r="C859" s="498"/>
      <c r="D859" s="498"/>
      <c r="E859" s="498"/>
      <c r="F859" s="498"/>
      <c r="G859" s="498"/>
      <c r="H859" s="498"/>
      <c r="I859" s="498"/>
      <c r="J859" s="498"/>
      <c r="K859" s="498"/>
      <c r="L859" s="498"/>
      <c r="M859" s="498"/>
    </row>
    <row r="860" ht="12.75" customHeight="1">
      <c r="A860" s="492"/>
      <c r="B860" s="498"/>
      <c r="C860" s="498"/>
      <c r="D860" s="498"/>
      <c r="E860" s="498"/>
      <c r="F860" s="498"/>
      <c r="G860" s="498"/>
      <c r="H860" s="498"/>
      <c r="I860" s="498"/>
      <c r="J860" s="498"/>
      <c r="K860" s="498"/>
      <c r="L860" s="498"/>
      <c r="M860" s="498"/>
    </row>
    <row r="861" ht="12.75" customHeight="1">
      <c r="A861" s="492"/>
      <c r="B861" s="498"/>
      <c r="C861" s="498"/>
      <c r="D861" s="498"/>
      <c r="E861" s="498"/>
      <c r="F861" s="498"/>
      <c r="G861" s="498"/>
      <c r="H861" s="498"/>
      <c r="I861" s="498"/>
      <c r="J861" s="498"/>
      <c r="K861" s="498"/>
      <c r="L861" s="498"/>
      <c r="M861" s="498"/>
    </row>
    <row r="862" ht="12.75" customHeight="1">
      <c r="A862" s="492"/>
      <c r="B862" s="498"/>
      <c r="C862" s="498"/>
      <c r="D862" s="498"/>
      <c r="E862" s="498"/>
      <c r="F862" s="498"/>
      <c r="G862" s="498"/>
      <c r="H862" s="498"/>
      <c r="I862" s="498"/>
      <c r="J862" s="498"/>
      <c r="K862" s="498"/>
      <c r="L862" s="498"/>
      <c r="M862" s="498"/>
    </row>
    <row r="863" ht="12.75" customHeight="1">
      <c r="A863" s="492"/>
      <c r="B863" s="498"/>
      <c r="C863" s="498"/>
      <c r="D863" s="498"/>
      <c r="E863" s="498"/>
      <c r="F863" s="498"/>
      <c r="G863" s="498"/>
      <c r="H863" s="498"/>
      <c r="I863" s="498"/>
      <c r="J863" s="498"/>
      <c r="K863" s="498"/>
      <c r="L863" s="498"/>
      <c r="M863" s="498"/>
    </row>
    <row r="864" ht="12.75" customHeight="1">
      <c r="A864" s="492"/>
      <c r="B864" s="498"/>
      <c r="C864" s="498"/>
      <c r="D864" s="498"/>
      <c r="E864" s="498"/>
      <c r="F864" s="498"/>
      <c r="G864" s="498"/>
      <c r="H864" s="498"/>
      <c r="I864" s="498"/>
      <c r="J864" s="498"/>
      <c r="K864" s="498"/>
      <c r="L864" s="498"/>
      <c r="M864" s="498"/>
    </row>
    <row r="865" ht="12.75" customHeight="1">
      <c r="A865" s="492"/>
      <c r="B865" s="498"/>
      <c r="C865" s="498"/>
      <c r="D865" s="498"/>
      <c r="E865" s="498"/>
      <c r="F865" s="498"/>
      <c r="G865" s="498"/>
      <c r="H865" s="498"/>
      <c r="I865" s="498"/>
      <c r="J865" s="498"/>
      <c r="K865" s="498"/>
      <c r="L865" s="498"/>
      <c r="M865" s="498"/>
    </row>
    <row r="866" ht="12.75" customHeight="1">
      <c r="A866" s="492"/>
      <c r="B866" s="498"/>
      <c r="C866" s="498"/>
      <c r="D866" s="498"/>
      <c r="E866" s="498"/>
      <c r="F866" s="498"/>
      <c r="G866" s="498"/>
      <c r="H866" s="498"/>
      <c r="I866" s="498"/>
      <c r="J866" s="498"/>
      <c r="K866" s="498"/>
      <c r="L866" s="498"/>
      <c r="M866" s="498"/>
    </row>
    <row r="867" ht="12.75" customHeight="1">
      <c r="A867" s="492"/>
      <c r="B867" s="498"/>
      <c r="C867" s="498"/>
      <c r="D867" s="498"/>
      <c r="E867" s="498"/>
      <c r="F867" s="498"/>
      <c r="G867" s="498"/>
      <c r="H867" s="498"/>
      <c r="I867" s="498"/>
      <c r="J867" s="498"/>
      <c r="K867" s="498"/>
      <c r="L867" s="498"/>
      <c r="M867" s="498"/>
    </row>
    <row r="868" ht="12.75" customHeight="1">
      <c r="A868" s="492"/>
      <c r="B868" s="498"/>
      <c r="C868" s="498"/>
      <c r="D868" s="498"/>
      <c r="E868" s="498"/>
      <c r="F868" s="498"/>
      <c r="G868" s="498"/>
      <c r="H868" s="498"/>
      <c r="I868" s="498"/>
      <c r="J868" s="498"/>
      <c r="K868" s="498"/>
      <c r="L868" s="498"/>
      <c r="M868" s="498"/>
    </row>
    <row r="869" ht="12.75" customHeight="1">
      <c r="A869" s="492"/>
      <c r="B869" s="498"/>
      <c r="C869" s="498"/>
      <c r="D869" s="498"/>
      <c r="E869" s="498"/>
      <c r="F869" s="498"/>
      <c r="G869" s="498"/>
      <c r="H869" s="498"/>
      <c r="I869" s="498"/>
      <c r="J869" s="498"/>
      <c r="K869" s="498"/>
      <c r="L869" s="498"/>
      <c r="M869" s="498"/>
    </row>
    <row r="870" ht="12.75" customHeight="1">
      <c r="A870" s="492"/>
      <c r="B870" s="498"/>
      <c r="C870" s="498"/>
      <c r="D870" s="498"/>
      <c r="E870" s="498"/>
      <c r="F870" s="498"/>
      <c r="G870" s="498"/>
      <c r="H870" s="498"/>
      <c r="I870" s="498"/>
      <c r="J870" s="498"/>
      <c r="K870" s="498"/>
      <c r="L870" s="498"/>
      <c r="M870" s="498"/>
    </row>
    <row r="871" ht="12.75" customHeight="1">
      <c r="A871" s="492"/>
      <c r="B871" s="498"/>
      <c r="C871" s="498"/>
      <c r="D871" s="498"/>
      <c r="E871" s="498"/>
      <c r="F871" s="498"/>
      <c r="G871" s="498"/>
      <c r="H871" s="498"/>
      <c r="I871" s="498"/>
      <c r="J871" s="498"/>
      <c r="K871" s="498"/>
      <c r="L871" s="498"/>
      <c r="M871" s="498"/>
    </row>
    <row r="872" ht="12.75" customHeight="1">
      <c r="A872" s="492"/>
      <c r="B872" s="498"/>
      <c r="C872" s="498"/>
      <c r="D872" s="498"/>
      <c r="E872" s="498"/>
      <c r="F872" s="498"/>
      <c r="G872" s="498"/>
      <c r="H872" s="498"/>
      <c r="I872" s="498"/>
      <c r="J872" s="498"/>
      <c r="K872" s="498"/>
      <c r="L872" s="498"/>
      <c r="M872" s="498"/>
    </row>
    <row r="873" ht="12.75" customHeight="1">
      <c r="A873" s="492"/>
      <c r="B873" s="498"/>
      <c r="C873" s="498"/>
      <c r="D873" s="498"/>
      <c r="E873" s="498"/>
      <c r="F873" s="498"/>
      <c r="G873" s="498"/>
      <c r="H873" s="498"/>
      <c r="I873" s="498"/>
      <c r="J873" s="498"/>
      <c r="K873" s="498"/>
      <c r="L873" s="498"/>
      <c r="M873" s="498"/>
    </row>
    <row r="874" ht="12.75" customHeight="1">
      <c r="A874" s="492"/>
      <c r="B874" s="498"/>
      <c r="C874" s="498"/>
      <c r="D874" s="498"/>
      <c r="E874" s="498"/>
      <c r="F874" s="498"/>
      <c r="G874" s="498"/>
      <c r="H874" s="498"/>
      <c r="I874" s="498"/>
      <c r="J874" s="498"/>
      <c r="K874" s="498"/>
      <c r="L874" s="498"/>
      <c r="M874" s="498"/>
    </row>
    <row r="875" ht="12.75" customHeight="1">
      <c r="A875" s="492"/>
      <c r="B875" s="498"/>
      <c r="C875" s="498"/>
      <c r="D875" s="498"/>
      <c r="E875" s="498"/>
      <c r="F875" s="498"/>
      <c r="G875" s="498"/>
      <c r="H875" s="498"/>
      <c r="I875" s="498"/>
      <c r="J875" s="498"/>
      <c r="K875" s="498"/>
      <c r="L875" s="498"/>
      <c r="M875" s="498"/>
    </row>
    <row r="876" ht="12.75" customHeight="1">
      <c r="A876" s="492"/>
      <c r="B876" s="498"/>
      <c r="C876" s="498"/>
      <c r="D876" s="498"/>
      <c r="E876" s="498"/>
      <c r="F876" s="498"/>
      <c r="G876" s="498"/>
      <c r="H876" s="498"/>
      <c r="I876" s="498"/>
      <c r="J876" s="498"/>
      <c r="K876" s="498"/>
      <c r="L876" s="498"/>
      <c r="M876" s="498"/>
    </row>
    <row r="877" ht="12.75" customHeight="1">
      <c r="A877" s="492"/>
      <c r="B877" s="498"/>
      <c r="C877" s="498"/>
      <c r="D877" s="498"/>
      <c r="E877" s="498"/>
      <c r="F877" s="498"/>
      <c r="G877" s="498"/>
      <c r="H877" s="498"/>
      <c r="I877" s="498"/>
      <c r="J877" s="498"/>
      <c r="K877" s="498"/>
      <c r="L877" s="498"/>
      <c r="M877" s="498"/>
    </row>
    <row r="878" ht="12.75" customHeight="1">
      <c r="A878" s="492"/>
      <c r="B878" s="498"/>
      <c r="C878" s="498"/>
      <c r="D878" s="498"/>
      <c r="E878" s="498"/>
      <c r="F878" s="498"/>
      <c r="G878" s="498"/>
      <c r="H878" s="498"/>
      <c r="I878" s="498"/>
      <c r="J878" s="498"/>
      <c r="K878" s="498"/>
      <c r="L878" s="498"/>
      <c r="M878" s="498"/>
    </row>
    <row r="879" ht="12.75" customHeight="1">
      <c r="A879" s="492"/>
      <c r="B879" s="498"/>
      <c r="C879" s="498"/>
      <c r="D879" s="498"/>
      <c r="E879" s="498"/>
      <c r="F879" s="498"/>
      <c r="G879" s="498"/>
      <c r="H879" s="498"/>
      <c r="I879" s="498"/>
      <c r="J879" s="498"/>
      <c r="K879" s="498"/>
      <c r="L879" s="498"/>
      <c r="M879" s="498"/>
    </row>
    <row r="880" ht="12.75" customHeight="1">
      <c r="A880" s="492"/>
      <c r="B880" s="498"/>
      <c r="C880" s="498"/>
      <c r="D880" s="498"/>
      <c r="E880" s="498"/>
      <c r="F880" s="498"/>
      <c r="G880" s="498"/>
      <c r="H880" s="498"/>
      <c r="I880" s="498"/>
      <c r="J880" s="498"/>
      <c r="K880" s="498"/>
      <c r="L880" s="498"/>
      <c r="M880" s="498"/>
    </row>
    <row r="881" ht="12.75" customHeight="1">
      <c r="A881" s="492"/>
      <c r="B881" s="498"/>
      <c r="C881" s="498"/>
      <c r="D881" s="498"/>
      <c r="E881" s="498"/>
      <c r="F881" s="498"/>
      <c r="G881" s="498"/>
      <c r="H881" s="498"/>
      <c r="I881" s="498"/>
      <c r="J881" s="498"/>
      <c r="K881" s="498"/>
      <c r="L881" s="498"/>
      <c r="M881" s="498"/>
    </row>
    <row r="882" ht="12.75" customHeight="1">
      <c r="A882" s="492"/>
      <c r="B882" s="498"/>
      <c r="C882" s="498"/>
      <c r="D882" s="498"/>
      <c r="E882" s="498"/>
      <c r="F882" s="498"/>
      <c r="G882" s="498"/>
      <c r="H882" s="498"/>
      <c r="I882" s="498"/>
      <c r="J882" s="498"/>
      <c r="K882" s="498"/>
      <c r="L882" s="498"/>
      <c r="M882" s="498"/>
    </row>
    <row r="883" ht="12.75" customHeight="1">
      <c r="A883" s="492"/>
      <c r="B883" s="498"/>
      <c r="C883" s="498"/>
      <c r="D883" s="498"/>
      <c r="E883" s="498"/>
      <c r="F883" s="498"/>
      <c r="G883" s="498"/>
      <c r="H883" s="498"/>
      <c r="I883" s="498"/>
      <c r="J883" s="498"/>
      <c r="K883" s="498"/>
      <c r="L883" s="498"/>
      <c r="M883" s="498"/>
    </row>
    <row r="884" ht="12.75" customHeight="1">
      <c r="A884" s="492"/>
      <c r="B884" s="498"/>
      <c r="C884" s="498"/>
      <c r="D884" s="498"/>
      <c r="E884" s="498"/>
      <c r="F884" s="498"/>
      <c r="G884" s="498"/>
      <c r="H884" s="498"/>
      <c r="I884" s="498"/>
      <c r="J884" s="498"/>
      <c r="K884" s="498"/>
      <c r="L884" s="498"/>
      <c r="M884" s="498"/>
    </row>
    <row r="885" ht="12.75" customHeight="1">
      <c r="A885" s="492"/>
      <c r="B885" s="498"/>
      <c r="C885" s="498"/>
      <c r="D885" s="498"/>
      <c r="E885" s="498"/>
      <c r="F885" s="498"/>
      <c r="G885" s="498"/>
      <c r="H885" s="498"/>
      <c r="I885" s="498"/>
      <c r="J885" s="498"/>
      <c r="K885" s="498"/>
      <c r="L885" s="498"/>
      <c r="M885" s="498"/>
    </row>
    <row r="886" ht="12.75" customHeight="1">
      <c r="A886" s="492"/>
      <c r="B886" s="498"/>
      <c r="C886" s="498"/>
      <c r="D886" s="498"/>
      <c r="E886" s="498"/>
      <c r="F886" s="498"/>
      <c r="G886" s="498"/>
      <c r="H886" s="498"/>
      <c r="I886" s="498"/>
      <c r="J886" s="498"/>
      <c r="K886" s="498"/>
      <c r="L886" s="498"/>
      <c r="M886" s="498"/>
    </row>
    <row r="887" ht="12.75" customHeight="1">
      <c r="A887" s="492"/>
      <c r="B887" s="498"/>
      <c r="C887" s="498"/>
      <c r="D887" s="498"/>
      <c r="E887" s="498"/>
      <c r="F887" s="498"/>
      <c r="G887" s="498"/>
      <c r="H887" s="498"/>
      <c r="I887" s="498"/>
      <c r="J887" s="498"/>
      <c r="K887" s="498"/>
      <c r="L887" s="498"/>
      <c r="M887" s="498"/>
    </row>
    <row r="888" ht="12.75" customHeight="1">
      <c r="A888" s="492"/>
      <c r="B888" s="498"/>
      <c r="C888" s="498"/>
      <c r="D888" s="498"/>
      <c r="E888" s="498"/>
      <c r="F888" s="498"/>
      <c r="G888" s="498"/>
      <c r="H888" s="498"/>
      <c r="I888" s="498"/>
      <c r="J888" s="498"/>
      <c r="K888" s="498"/>
      <c r="L888" s="498"/>
      <c r="M888" s="498"/>
    </row>
    <row r="889" ht="12.75" customHeight="1">
      <c r="A889" s="492"/>
      <c r="B889" s="498"/>
      <c r="C889" s="498"/>
      <c r="D889" s="498"/>
      <c r="E889" s="498"/>
      <c r="F889" s="498"/>
      <c r="G889" s="498"/>
      <c r="H889" s="498"/>
      <c r="I889" s="498"/>
      <c r="J889" s="498"/>
      <c r="K889" s="498"/>
      <c r="L889" s="498"/>
      <c r="M889" s="498"/>
    </row>
    <row r="890" ht="12.75" customHeight="1">
      <c r="A890" s="492"/>
      <c r="B890" s="498"/>
      <c r="C890" s="498"/>
      <c r="D890" s="498"/>
      <c r="E890" s="498"/>
      <c r="F890" s="498"/>
      <c r="G890" s="498"/>
      <c r="H890" s="498"/>
      <c r="I890" s="498"/>
      <c r="J890" s="498"/>
      <c r="K890" s="498"/>
      <c r="L890" s="498"/>
      <c r="M890" s="498"/>
    </row>
    <row r="891" ht="12.75" customHeight="1">
      <c r="A891" s="492"/>
      <c r="B891" s="498"/>
      <c r="C891" s="498"/>
      <c r="D891" s="498"/>
      <c r="E891" s="498"/>
      <c r="F891" s="498"/>
      <c r="G891" s="498"/>
      <c r="H891" s="498"/>
      <c r="I891" s="498"/>
      <c r="J891" s="498"/>
      <c r="K891" s="498"/>
      <c r="L891" s="498"/>
      <c r="M891" s="498"/>
    </row>
    <row r="892" ht="12.75" customHeight="1">
      <c r="A892" s="492"/>
      <c r="B892" s="498"/>
      <c r="C892" s="498"/>
      <c r="D892" s="498"/>
      <c r="E892" s="498"/>
      <c r="F892" s="498"/>
      <c r="G892" s="498"/>
      <c r="H892" s="498"/>
      <c r="I892" s="498"/>
      <c r="J892" s="498"/>
      <c r="K892" s="498"/>
      <c r="L892" s="498"/>
      <c r="M892" s="498"/>
    </row>
    <row r="893" ht="12.75" customHeight="1">
      <c r="A893" s="492"/>
      <c r="B893" s="498"/>
      <c r="C893" s="498"/>
      <c r="D893" s="498"/>
      <c r="E893" s="498"/>
      <c r="F893" s="498"/>
      <c r="G893" s="498"/>
      <c r="H893" s="498"/>
      <c r="I893" s="498"/>
      <c r="J893" s="498"/>
      <c r="K893" s="498"/>
      <c r="L893" s="498"/>
      <c r="M893" s="498"/>
    </row>
    <row r="894" ht="12.75" customHeight="1">
      <c r="A894" s="492"/>
      <c r="B894" s="498"/>
      <c r="C894" s="498"/>
      <c r="D894" s="498"/>
      <c r="E894" s="498"/>
      <c r="F894" s="498"/>
      <c r="G894" s="498"/>
      <c r="H894" s="498"/>
      <c r="I894" s="498"/>
      <c r="J894" s="498"/>
      <c r="K894" s="498"/>
      <c r="L894" s="498"/>
      <c r="M894" s="498"/>
    </row>
    <row r="895" ht="12.75" customHeight="1">
      <c r="A895" s="492"/>
      <c r="B895" s="498"/>
      <c r="C895" s="498"/>
      <c r="D895" s="498"/>
      <c r="E895" s="498"/>
      <c r="F895" s="498"/>
      <c r="G895" s="498"/>
      <c r="H895" s="498"/>
      <c r="I895" s="498"/>
      <c r="J895" s="498"/>
      <c r="K895" s="498"/>
      <c r="L895" s="498"/>
      <c r="M895" s="498"/>
    </row>
    <row r="896" ht="12.75" customHeight="1">
      <c r="A896" s="492"/>
      <c r="B896" s="498"/>
      <c r="C896" s="498"/>
      <c r="D896" s="498"/>
      <c r="E896" s="498"/>
      <c r="F896" s="498"/>
      <c r="G896" s="498"/>
      <c r="H896" s="498"/>
      <c r="I896" s="498"/>
      <c r="J896" s="498"/>
      <c r="K896" s="498"/>
      <c r="L896" s="498"/>
      <c r="M896" s="498"/>
    </row>
    <row r="897" ht="12.75" customHeight="1">
      <c r="A897" s="492"/>
      <c r="B897" s="498"/>
      <c r="C897" s="498"/>
      <c r="D897" s="498"/>
      <c r="E897" s="498"/>
      <c r="F897" s="498"/>
      <c r="G897" s="498"/>
      <c r="H897" s="498"/>
      <c r="I897" s="498"/>
      <c r="J897" s="498"/>
      <c r="K897" s="498"/>
      <c r="L897" s="498"/>
      <c r="M897" s="498"/>
    </row>
    <row r="898" ht="12.75" customHeight="1">
      <c r="A898" s="492"/>
      <c r="B898" s="498"/>
      <c r="C898" s="498"/>
      <c r="D898" s="498"/>
      <c r="E898" s="498"/>
      <c r="F898" s="498"/>
      <c r="G898" s="498"/>
      <c r="H898" s="498"/>
      <c r="I898" s="498"/>
      <c r="J898" s="498"/>
      <c r="K898" s="498"/>
      <c r="L898" s="498"/>
      <c r="M898" s="498"/>
    </row>
    <row r="899" ht="12.75" customHeight="1">
      <c r="A899" s="492"/>
      <c r="B899" s="498"/>
      <c r="C899" s="498"/>
      <c r="D899" s="498"/>
      <c r="E899" s="498"/>
      <c r="F899" s="498"/>
      <c r="G899" s="498"/>
      <c r="H899" s="498"/>
      <c r="I899" s="498"/>
      <c r="J899" s="498"/>
      <c r="K899" s="498"/>
      <c r="L899" s="498"/>
      <c r="M899" s="498"/>
    </row>
    <row r="900" ht="12.75" customHeight="1">
      <c r="A900" s="492"/>
      <c r="B900" s="498"/>
      <c r="C900" s="498"/>
      <c r="D900" s="498"/>
      <c r="E900" s="498"/>
      <c r="F900" s="498"/>
      <c r="G900" s="498"/>
      <c r="H900" s="498"/>
      <c r="I900" s="498"/>
      <c r="J900" s="498"/>
      <c r="K900" s="498"/>
      <c r="L900" s="498"/>
      <c r="M900" s="498"/>
    </row>
    <row r="901" ht="12.75" customHeight="1">
      <c r="A901" s="492"/>
      <c r="B901" s="498"/>
      <c r="C901" s="498"/>
      <c r="D901" s="498"/>
      <c r="E901" s="498"/>
      <c r="F901" s="498"/>
      <c r="G901" s="498"/>
      <c r="H901" s="498"/>
      <c r="I901" s="498"/>
      <c r="J901" s="498"/>
      <c r="K901" s="498"/>
      <c r="L901" s="498"/>
      <c r="M901" s="498"/>
    </row>
    <row r="902" ht="12.75" customHeight="1">
      <c r="A902" s="492"/>
      <c r="B902" s="498"/>
      <c r="C902" s="498"/>
      <c r="D902" s="498"/>
      <c r="E902" s="498"/>
      <c r="F902" s="498"/>
      <c r="G902" s="498"/>
      <c r="H902" s="498"/>
      <c r="I902" s="498"/>
      <c r="J902" s="498"/>
      <c r="K902" s="498"/>
      <c r="L902" s="498"/>
      <c r="M902" s="498"/>
    </row>
    <row r="903" ht="12.75" customHeight="1">
      <c r="A903" s="492"/>
      <c r="B903" s="498"/>
      <c r="C903" s="498"/>
      <c r="D903" s="498"/>
      <c r="E903" s="498"/>
      <c r="F903" s="498"/>
      <c r="G903" s="498"/>
      <c r="H903" s="498"/>
      <c r="I903" s="498"/>
      <c r="J903" s="498"/>
      <c r="K903" s="498"/>
      <c r="L903" s="498"/>
      <c r="M903" s="498"/>
    </row>
    <row r="904" ht="12.75" customHeight="1">
      <c r="A904" s="492"/>
      <c r="B904" s="498"/>
      <c r="C904" s="498"/>
      <c r="D904" s="498"/>
      <c r="E904" s="498"/>
      <c r="F904" s="498"/>
      <c r="G904" s="498"/>
      <c r="H904" s="498"/>
      <c r="I904" s="498"/>
      <c r="J904" s="498"/>
      <c r="K904" s="498"/>
      <c r="L904" s="498"/>
      <c r="M904" s="498"/>
    </row>
    <row r="905" ht="12.75" customHeight="1">
      <c r="A905" s="492"/>
      <c r="B905" s="498"/>
      <c r="C905" s="498"/>
      <c r="D905" s="498"/>
      <c r="E905" s="498"/>
      <c r="F905" s="498"/>
      <c r="G905" s="498"/>
      <c r="H905" s="498"/>
      <c r="I905" s="498"/>
      <c r="J905" s="498"/>
      <c r="K905" s="498"/>
      <c r="L905" s="498"/>
      <c r="M905" s="498"/>
    </row>
    <row r="906" ht="12.75" customHeight="1">
      <c r="A906" s="492"/>
      <c r="B906" s="498"/>
      <c r="C906" s="498"/>
      <c r="D906" s="498"/>
      <c r="E906" s="498"/>
      <c r="F906" s="498"/>
      <c r="G906" s="498"/>
      <c r="H906" s="498"/>
      <c r="I906" s="498"/>
      <c r="J906" s="498"/>
      <c r="K906" s="498"/>
      <c r="L906" s="498"/>
      <c r="M906" s="498"/>
    </row>
    <row r="907" ht="12.75" customHeight="1">
      <c r="A907" s="492"/>
      <c r="B907" s="498"/>
      <c r="C907" s="498"/>
      <c r="D907" s="498"/>
      <c r="E907" s="498"/>
      <c r="F907" s="498"/>
      <c r="G907" s="498"/>
      <c r="H907" s="498"/>
      <c r="I907" s="498"/>
      <c r="J907" s="498"/>
      <c r="K907" s="498"/>
      <c r="L907" s="498"/>
      <c r="M907" s="498"/>
    </row>
    <row r="908" ht="12.75" customHeight="1">
      <c r="A908" s="492"/>
      <c r="B908" s="498"/>
      <c r="C908" s="498"/>
      <c r="D908" s="498"/>
      <c r="E908" s="498"/>
      <c r="F908" s="498"/>
      <c r="G908" s="498"/>
      <c r="H908" s="498"/>
      <c r="I908" s="498"/>
      <c r="J908" s="498"/>
      <c r="K908" s="498"/>
      <c r="L908" s="498"/>
      <c r="M908" s="498"/>
    </row>
    <row r="909" ht="12.75" customHeight="1">
      <c r="A909" s="492"/>
      <c r="B909" s="498"/>
      <c r="C909" s="498"/>
      <c r="D909" s="498"/>
      <c r="E909" s="498"/>
      <c r="F909" s="498"/>
      <c r="G909" s="498"/>
      <c r="H909" s="498"/>
      <c r="I909" s="498"/>
      <c r="J909" s="498"/>
      <c r="K909" s="498"/>
      <c r="L909" s="498"/>
      <c r="M909" s="498"/>
    </row>
    <row r="910" ht="12.75" customHeight="1">
      <c r="A910" s="492"/>
      <c r="B910" s="498"/>
      <c r="C910" s="498"/>
      <c r="D910" s="498"/>
      <c r="E910" s="498"/>
      <c r="F910" s="498"/>
      <c r="G910" s="498"/>
      <c r="H910" s="498"/>
      <c r="I910" s="498"/>
      <c r="J910" s="498"/>
      <c r="K910" s="498"/>
      <c r="L910" s="498"/>
      <c r="M910" s="498"/>
    </row>
    <row r="911" ht="12.75" customHeight="1">
      <c r="A911" s="492"/>
      <c r="B911" s="498"/>
      <c r="C911" s="498"/>
      <c r="D911" s="498"/>
      <c r="E911" s="498"/>
      <c r="F911" s="498"/>
      <c r="G911" s="498"/>
      <c r="H911" s="498"/>
      <c r="I911" s="498"/>
      <c r="J911" s="498"/>
      <c r="K911" s="498"/>
      <c r="L911" s="498"/>
      <c r="M911" s="498"/>
    </row>
    <row r="912" ht="12.75" customHeight="1">
      <c r="A912" s="492"/>
      <c r="B912" s="498"/>
      <c r="C912" s="498"/>
      <c r="D912" s="498"/>
      <c r="E912" s="498"/>
      <c r="F912" s="498"/>
      <c r="G912" s="498"/>
      <c r="H912" s="498"/>
      <c r="I912" s="498"/>
      <c r="J912" s="498"/>
      <c r="K912" s="498"/>
      <c r="L912" s="498"/>
      <c r="M912" s="498"/>
    </row>
    <row r="913" ht="12.75" customHeight="1">
      <c r="A913" s="492"/>
      <c r="B913" s="498"/>
      <c r="C913" s="498"/>
      <c r="D913" s="498"/>
      <c r="E913" s="498"/>
      <c r="F913" s="498"/>
      <c r="G913" s="498"/>
      <c r="H913" s="498"/>
      <c r="I913" s="498"/>
      <c r="J913" s="498"/>
      <c r="K913" s="498"/>
      <c r="L913" s="498"/>
      <c r="M913" s="498"/>
    </row>
    <row r="914" ht="12.75" customHeight="1">
      <c r="A914" s="492"/>
      <c r="B914" s="498"/>
      <c r="C914" s="498"/>
      <c r="D914" s="498"/>
      <c r="E914" s="498"/>
      <c r="F914" s="498"/>
      <c r="G914" s="498"/>
      <c r="H914" s="498"/>
      <c r="I914" s="498"/>
      <c r="J914" s="498"/>
      <c r="K914" s="498"/>
      <c r="L914" s="498"/>
      <c r="M914" s="498"/>
    </row>
    <row r="915" ht="12.75" customHeight="1">
      <c r="A915" s="492"/>
      <c r="B915" s="498"/>
      <c r="C915" s="498"/>
      <c r="D915" s="498"/>
      <c r="E915" s="498"/>
      <c r="F915" s="498"/>
      <c r="G915" s="498"/>
      <c r="H915" s="498"/>
      <c r="I915" s="498"/>
      <c r="J915" s="498"/>
      <c r="K915" s="498"/>
      <c r="L915" s="498"/>
      <c r="M915" s="498"/>
    </row>
    <row r="916" ht="12.75" customHeight="1">
      <c r="A916" s="492"/>
      <c r="B916" s="498"/>
      <c r="C916" s="498"/>
      <c r="D916" s="498"/>
      <c r="E916" s="498"/>
      <c r="F916" s="498"/>
      <c r="G916" s="498"/>
      <c r="H916" s="498"/>
      <c r="I916" s="498"/>
      <c r="J916" s="498"/>
      <c r="K916" s="498"/>
      <c r="L916" s="498"/>
      <c r="M916" s="498"/>
    </row>
    <row r="917" ht="12.75" customHeight="1">
      <c r="A917" s="492"/>
      <c r="B917" s="498"/>
      <c r="C917" s="498"/>
      <c r="D917" s="498"/>
      <c r="E917" s="498"/>
      <c r="F917" s="498"/>
      <c r="G917" s="498"/>
      <c r="H917" s="498"/>
      <c r="I917" s="498"/>
      <c r="J917" s="498"/>
      <c r="K917" s="498"/>
      <c r="L917" s="498"/>
      <c r="M917" s="498"/>
    </row>
    <row r="918" ht="12.75" customHeight="1">
      <c r="A918" s="492"/>
      <c r="B918" s="498"/>
      <c r="C918" s="498"/>
      <c r="D918" s="498"/>
      <c r="E918" s="498"/>
      <c r="F918" s="498"/>
      <c r="G918" s="498"/>
      <c r="H918" s="498"/>
      <c r="I918" s="498"/>
      <c r="J918" s="498"/>
      <c r="K918" s="498"/>
      <c r="L918" s="498"/>
      <c r="M918" s="498"/>
    </row>
    <row r="919" ht="12.75" customHeight="1">
      <c r="A919" s="492"/>
      <c r="B919" s="498"/>
      <c r="C919" s="498"/>
      <c r="D919" s="498"/>
      <c r="E919" s="498"/>
      <c r="F919" s="498"/>
      <c r="G919" s="498"/>
      <c r="H919" s="498"/>
      <c r="I919" s="498"/>
      <c r="J919" s="498"/>
      <c r="K919" s="498"/>
      <c r="L919" s="498"/>
      <c r="M919" s="498"/>
    </row>
    <row r="920" ht="12.75" customHeight="1">
      <c r="A920" s="492"/>
      <c r="B920" s="498"/>
      <c r="C920" s="498"/>
      <c r="D920" s="498"/>
      <c r="E920" s="498"/>
      <c r="F920" s="498"/>
      <c r="G920" s="498"/>
      <c r="H920" s="498"/>
      <c r="I920" s="498"/>
      <c r="J920" s="498"/>
      <c r="K920" s="498"/>
      <c r="L920" s="498"/>
      <c r="M920" s="498"/>
    </row>
    <row r="921" ht="12.75" customHeight="1">
      <c r="A921" s="492"/>
      <c r="B921" s="498"/>
      <c r="C921" s="498"/>
      <c r="D921" s="498"/>
      <c r="E921" s="498"/>
      <c r="F921" s="498"/>
      <c r="G921" s="498"/>
      <c r="H921" s="498"/>
      <c r="I921" s="498"/>
      <c r="J921" s="498"/>
      <c r="K921" s="498"/>
      <c r="L921" s="498"/>
      <c r="M921" s="498"/>
    </row>
    <row r="922" ht="12.75" customHeight="1">
      <c r="A922" s="492"/>
      <c r="B922" s="498"/>
      <c r="C922" s="498"/>
      <c r="D922" s="498"/>
      <c r="E922" s="498"/>
      <c r="F922" s="498"/>
      <c r="G922" s="498"/>
      <c r="H922" s="498"/>
      <c r="I922" s="498"/>
      <c r="J922" s="498"/>
      <c r="K922" s="498"/>
      <c r="L922" s="498"/>
      <c r="M922" s="498"/>
    </row>
    <row r="923" ht="12.75" customHeight="1">
      <c r="A923" s="492"/>
      <c r="B923" s="498"/>
      <c r="C923" s="498"/>
      <c r="D923" s="498"/>
      <c r="E923" s="498"/>
      <c r="F923" s="498"/>
      <c r="G923" s="498"/>
      <c r="H923" s="498"/>
      <c r="I923" s="498"/>
      <c r="J923" s="498"/>
      <c r="K923" s="498"/>
      <c r="L923" s="498"/>
      <c r="M923" s="498"/>
    </row>
    <row r="924" ht="12.75" customHeight="1">
      <c r="A924" s="492"/>
      <c r="B924" s="498"/>
      <c r="C924" s="498"/>
      <c r="D924" s="498"/>
      <c r="E924" s="498"/>
      <c r="F924" s="498"/>
      <c r="G924" s="498"/>
      <c r="H924" s="498"/>
      <c r="I924" s="498"/>
      <c r="J924" s="498"/>
      <c r="K924" s="498"/>
      <c r="L924" s="498"/>
      <c r="M924" s="498"/>
    </row>
    <row r="925" ht="12.75" customHeight="1">
      <c r="A925" s="492"/>
      <c r="B925" s="498"/>
      <c r="C925" s="498"/>
      <c r="D925" s="498"/>
      <c r="E925" s="498"/>
      <c r="F925" s="498"/>
      <c r="G925" s="498"/>
      <c r="H925" s="498"/>
      <c r="I925" s="498"/>
      <c r="J925" s="498"/>
      <c r="K925" s="498"/>
      <c r="L925" s="498"/>
      <c r="M925" s="498"/>
    </row>
    <row r="926" ht="12.75" customHeight="1">
      <c r="A926" s="492"/>
      <c r="B926" s="498"/>
      <c r="C926" s="498"/>
      <c r="D926" s="498"/>
      <c r="E926" s="498"/>
      <c r="F926" s="498"/>
      <c r="G926" s="498"/>
      <c r="H926" s="498"/>
      <c r="I926" s="498"/>
      <c r="J926" s="498"/>
      <c r="K926" s="498"/>
      <c r="L926" s="498"/>
      <c r="M926" s="498"/>
    </row>
    <row r="927" ht="12.75" customHeight="1">
      <c r="A927" s="492"/>
      <c r="B927" s="498"/>
      <c r="C927" s="498"/>
      <c r="D927" s="498"/>
      <c r="E927" s="498"/>
      <c r="F927" s="498"/>
      <c r="G927" s="498"/>
      <c r="H927" s="498"/>
      <c r="I927" s="498"/>
      <c r="J927" s="498"/>
      <c r="K927" s="498"/>
      <c r="L927" s="498"/>
      <c r="M927" s="498"/>
    </row>
    <row r="928" ht="12.75" customHeight="1">
      <c r="A928" s="492"/>
      <c r="B928" s="498"/>
      <c r="C928" s="498"/>
      <c r="D928" s="498"/>
      <c r="E928" s="498"/>
      <c r="F928" s="498"/>
      <c r="G928" s="498"/>
      <c r="H928" s="498"/>
      <c r="I928" s="498"/>
      <c r="J928" s="498"/>
      <c r="K928" s="498"/>
      <c r="L928" s="498"/>
      <c r="M928" s="498"/>
    </row>
    <row r="929" ht="12.75" customHeight="1">
      <c r="A929" s="492"/>
      <c r="B929" s="498"/>
      <c r="C929" s="498"/>
      <c r="D929" s="498"/>
      <c r="E929" s="498"/>
      <c r="F929" s="498"/>
      <c r="G929" s="498"/>
      <c r="H929" s="498"/>
      <c r="I929" s="498"/>
      <c r="J929" s="498"/>
      <c r="K929" s="498"/>
      <c r="L929" s="498"/>
      <c r="M929" s="498"/>
    </row>
    <row r="930" ht="12.75" customHeight="1">
      <c r="A930" s="492"/>
      <c r="B930" s="498"/>
      <c r="C930" s="498"/>
      <c r="D930" s="498"/>
      <c r="E930" s="498"/>
      <c r="F930" s="498"/>
      <c r="G930" s="498"/>
      <c r="H930" s="498"/>
      <c r="I930" s="498"/>
      <c r="J930" s="498"/>
      <c r="K930" s="498"/>
      <c r="L930" s="498"/>
      <c r="M930" s="498"/>
    </row>
    <row r="931" ht="12.75" customHeight="1">
      <c r="A931" s="492"/>
      <c r="B931" s="498"/>
      <c r="C931" s="498"/>
      <c r="D931" s="498"/>
      <c r="E931" s="498"/>
      <c r="F931" s="498"/>
      <c r="G931" s="498"/>
      <c r="H931" s="498"/>
      <c r="I931" s="498"/>
      <c r="J931" s="498"/>
      <c r="K931" s="498"/>
      <c r="L931" s="498"/>
      <c r="M931" s="498"/>
    </row>
    <row r="932" ht="12.75" customHeight="1">
      <c r="A932" s="492"/>
      <c r="B932" s="498"/>
      <c r="C932" s="498"/>
      <c r="D932" s="498"/>
      <c r="E932" s="498"/>
      <c r="F932" s="498"/>
      <c r="G932" s="498"/>
      <c r="H932" s="498"/>
      <c r="I932" s="498"/>
      <c r="J932" s="498"/>
      <c r="K932" s="498"/>
      <c r="L932" s="498"/>
      <c r="M932" s="498"/>
    </row>
    <row r="933" ht="12.75" customHeight="1">
      <c r="A933" s="492"/>
      <c r="B933" s="498"/>
      <c r="C933" s="498"/>
      <c r="D933" s="498"/>
      <c r="E933" s="498"/>
      <c r="F933" s="498"/>
      <c r="G933" s="498"/>
      <c r="H933" s="498"/>
      <c r="I933" s="498"/>
      <c r="J933" s="498"/>
      <c r="K933" s="498"/>
      <c r="L933" s="498"/>
      <c r="M933" s="498"/>
    </row>
    <row r="934" ht="12.75" customHeight="1">
      <c r="A934" s="492"/>
      <c r="B934" s="498"/>
      <c r="C934" s="498"/>
      <c r="D934" s="498"/>
      <c r="E934" s="498"/>
      <c r="F934" s="498"/>
      <c r="G934" s="498"/>
      <c r="H934" s="498"/>
      <c r="I934" s="498"/>
      <c r="J934" s="498"/>
      <c r="K934" s="498"/>
      <c r="L934" s="498"/>
      <c r="M934" s="498"/>
    </row>
    <row r="935" ht="12.75" customHeight="1">
      <c r="A935" s="492"/>
      <c r="B935" s="498"/>
      <c r="C935" s="498"/>
      <c r="D935" s="498"/>
      <c r="E935" s="498"/>
      <c r="F935" s="498"/>
      <c r="G935" s="498"/>
      <c r="H935" s="498"/>
      <c r="I935" s="498"/>
      <c r="J935" s="498"/>
      <c r="K935" s="498"/>
      <c r="L935" s="498"/>
      <c r="M935" s="498"/>
    </row>
    <row r="936" ht="12.75" customHeight="1">
      <c r="A936" s="492"/>
      <c r="B936" s="498"/>
      <c r="C936" s="498"/>
      <c r="D936" s="498"/>
      <c r="E936" s="498"/>
      <c r="F936" s="498"/>
      <c r="G936" s="498"/>
      <c r="H936" s="498"/>
      <c r="I936" s="498"/>
      <c r="J936" s="498"/>
      <c r="K936" s="498"/>
      <c r="L936" s="498"/>
      <c r="M936" s="498"/>
    </row>
    <row r="937" ht="12.75" customHeight="1">
      <c r="A937" s="492"/>
      <c r="B937" s="498"/>
      <c r="C937" s="498"/>
      <c r="D937" s="498"/>
      <c r="E937" s="498"/>
      <c r="F937" s="498"/>
      <c r="G937" s="498"/>
      <c r="H937" s="498"/>
      <c r="I937" s="498"/>
      <c r="J937" s="498"/>
      <c r="K937" s="498"/>
      <c r="L937" s="498"/>
      <c r="M937" s="498"/>
    </row>
    <row r="938" ht="12.75" customHeight="1">
      <c r="A938" s="492"/>
      <c r="B938" s="498"/>
      <c r="C938" s="498"/>
      <c r="D938" s="498"/>
      <c r="E938" s="498"/>
      <c r="F938" s="498"/>
      <c r="G938" s="498"/>
      <c r="H938" s="498"/>
      <c r="I938" s="498"/>
      <c r="J938" s="498"/>
      <c r="K938" s="498"/>
      <c r="L938" s="498"/>
      <c r="M938" s="498"/>
    </row>
    <row r="939" ht="12.75" customHeight="1">
      <c r="A939" s="492"/>
      <c r="B939" s="498"/>
      <c r="C939" s="498"/>
      <c r="D939" s="498"/>
      <c r="E939" s="498"/>
      <c r="F939" s="498"/>
      <c r="G939" s="498"/>
      <c r="H939" s="498"/>
      <c r="I939" s="498"/>
      <c r="J939" s="498"/>
      <c r="K939" s="498"/>
      <c r="L939" s="498"/>
      <c r="M939" s="498"/>
    </row>
    <row r="940" ht="12.75" customHeight="1">
      <c r="A940" s="492"/>
      <c r="B940" s="498"/>
      <c r="C940" s="498"/>
      <c r="D940" s="498"/>
      <c r="E940" s="498"/>
      <c r="F940" s="498"/>
      <c r="G940" s="498"/>
      <c r="H940" s="498"/>
      <c r="I940" s="498"/>
      <c r="J940" s="498"/>
      <c r="K940" s="498"/>
      <c r="L940" s="498"/>
      <c r="M940" s="498"/>
    </row>
    <row r="941" ht="12.75" customHeight="1">
      <c r="A941" s="492"/>
      <c r="B941" s="498"/>
      <c r="C941" s="498"/>
      <c r="D941" s="498"/>
      <c r="E941" s="498"/>
      <c r="F941" s="498"/>
      <c r="G941" s="498"/>
      <c r="H941" s="498"/>
      <c r="I941" s="498"/>
      <c r="J941" s="498"/>
      <c r="K941" s="498"/>
      <c r="L941" s="498"/>
      <c r="M941" s="498"/>
    </row>
    <row r="942" ht="12.75" customHeight="1">
      <c r="A942" s="492"/>
      <c r="B942" s="498"/>
      <c r="C942" s="498"/>
      <c r="D942" s="498"/>
      <c r="E942" s="498"/>
      <c r="F942" s="498"/>
      <c r="G942" s="498"/>
      <c r="H942" s="498"/>
      <c r="I942" s="498"/>
      <c r="J942" s="498"/>
      <c r="K942" s="498"/>
      <c r="L942" s="498"/>
      <c r="M942" s="498"/>
    </row>
    <row r="943" ht="12.75" customHeight="1">
      <c r="A943" s="492"/>
      <c r="B943" s="498"/>
      <c r="C943" s="498"/>
      <c r="D943" s="498"/>
      <c r="E943" s="498"/>
      <c r="F943" s="498"/>
      <c r="G943" s="498"/>
      <c r="H943" s="498"/>
      <c r="I943" s="498"/>
      <c r="J943" s="498"/>
      <c r="K943" s="498"/>
      <c r="L943" s="498"/>
      <c r="M943" s="498"/>
    </row>
    <row r="944" ht="12.75" customHeight="1">
      <c r="A944" s="492"/>
      <c r="B944" s="498"/>
      <c r="C944" s="498"/>
      <c r="D944" s="498"/>
      <c r="E944" s="498"/>
      <c r="F944" s="498"/>
      <c r="G944" s="498"/>
      <c r="H944" s="498"/>
      <c r="I944" s="498"/>
      <c r="J944" s="498"/>
      <c r="K944" s="498"/>
      <c r="L944" s="498"/>
      <c r="M944" s="498"/>
    </row>
    <row r="945" ht="12.75" customHeight="1">
      <c r="A945" s="492"/>
      <c r="B945" s="498"/>
      <c r="C945" s="498"/>
      <c r="D945" s="498"/>
      <c r="E945" s="498"/>
      <c r="F945" s="498"/>
      <c r="G945" s="498"/>
      <c r="H945" s="498"/>
      <c r="I945" s="498"/>
      <c r="J945" s="498"/>
      <c r="K945" s="498"/>
      <c r="L945" s="498"/>
      <c r="M945" s="498"/>
    </row>
    <row r="946" ht="12.75" customHeight="1">
      <c r="A946" s="492"/>
      <c r="B946" s="498"/>
      <c r="C946" s="498"/>
      <c r="D946" s="498"/>
      <c r="E946" s="498"/>
      <c r="F946" s="498"/>
      <c r="G946" s="498"/>
      <c r="H946" s="498"/>
      <c r="I946" s="498"/>
      <c r="J946" s="498"/>
      <c r="K946" s="498"/>
      <c r="L946" s="498"/>
      <c r="M946" s="498"/>
    </row>
    <row r="947" ht="12.75" customHeight="1">
      <c r="A947" s="492"/>
      <c r="B947" s="498"/>
      <c r="C947" s="498"/>
      <c r="D947" s="498"/>
      <c r="E947" s="498"/>
      <c r="F947" s="498"/>
      <c r="G947" s="498"/>
      <c r="H947" s="498"/>
      <c r="I947" s="498"/>
      <c r="J947" s="498"/>
      <c r="K947" s="498"/>
      <c r="L947" s="498"/>
      <c r="M947" s="498"/>
    </row>
    <row r="948" ht="12.75" customHeight="1">
      <c r="A948" s="492"/>
      <c r="B948" s="498"/>
      <c r="C948" s="498"/>
      <c r="D948" s="498"/>
      <c r="E948" s="498"/>
      <c r="F948" s="498"/>
      <c r="G948" s="498"/>
      <c r="H948" s="498"/>
      <c r="I948" s="498"/>
      <c r="J948" s="498"/>
      <c r="K948" s="498"/>
      <c r="L948" s="498"/>
      <c r="M948" s="498"/>
    </row>
    <row r="949" ht="12.75" customHeight="1">
      <c r="A949" s="492"/>
      <c r="B949" s="498"/>
      <c r="C949" s="498"/>
      <c r="D949" s="498"/>
      <c r="E949" s="498"/>
      <c r="F949" s="498"/>
      <c r="G949" s="498"/>
      <c r="H949" s="498"/>
      <c r="I949" s="498"/>
      <c r="J949" s="498"/>
      <c r="K949" s="498"/>
      <c r="L949" s="498"/>
      <c r="M949" s="498"/>
    </row>
    <row r="950" ht="12.75" customHeight="1">
      <c r="A950" s="492"/>
      <c r="B950" s="498"/>
      <c r="C950" s="498"/>
      <c r="D950" s="498"/>
      <c r="E950" s="498"/>
      <c r="F950" s="498"/>
      <c r="G950" s="498"/>
      <c r="H950" s="498"/>
      <c r="I950" s="498"/>
      <c r="J950" s="498"/>
      <c r="K950" s="498"/>
      <c r="L950" s="498"/>
      <c r="M950" s="498"/>
    </row>
    <row r="951" ht="12.75" customHeight="1">
      <c r="A951" s="492"/>
      <c r="B951" s="498"/>
      <c r="C951" s="498"/>
      <c r="D951" s="498"/>
      <c r="E951" s="498"/>
      <c r="F951" s="498"/>
      <c r="G951" s="498"/>
      <c r="H951" s="498"/>
      <c r="I951" s="498"/>
      <c r="J951" s="498"/>
      <c r="K951" s="498"/>
      <c r="L951" s="498"/>
      <c r="M951" s="498"/>
    </row>
    <row r="952" ht="12.75" customHeight="1">
      <c r="A952" s="492"/>
      <c r="B952" s="498"/>
      <c r="C952" s="498"/>
      <c r="D952" s="498"/>
      <c r="E952" s="498"/>
      <c r="F952" s="498"/>
      <c r="G952" s="498"/>
      <c r="H952" s="498"/>
      <c r="I952" s="498"/>
      <c r="J952" s="498"/>
      <c r="K952" s="498"/>
      <c r="L952" s="498"/>
      <c r="M952" s="498"/>
    </row>
    <row r="953" ht="12.75" customHeight="1">
      <c r="A953" s="492"/>
      <c r="B953" s="498"/>
      <c r="C953" s="498"/>
      <c r="D953" s="498"/>
      <c r="E953" s="498"/>
      <c r="F953" s="498"/>
      <c r="G953" s="498"/>
      <c r="H953" s="498"/>
      <c r="I953" s="498"/>
      <c r="J953" s="498"/>
      <c r="K953" s="498"/>
      <c r="L953" s="498"/>
      <c r="M953" s="498"/>
    </row>
    <row r="954" ht="12.75" customHeight="1">
      <c r="A954" s="492"/>
      <c r="B954" s="498"/>
      <c r="C954" s="498"/>
      <c r="D954" s="498"/>
      <c r="E954" s="498"/>
      <c r="F954" s="498"/>
      <c r="G954" s="498"/>
      <c r="H954" s="498"/>
      <c r="I954" s="498"/>
      <c r="J954" s="498"/>
      <c r="K954" s="498"/>
      <c r="L954" s="498"/>
      <c r="M954" s="498"/>
    </row>
    <row r="955" ht="12.75" customHeight="1">
      <c r="A955" s="492"/>
      <c r="B955" s="498"/>
      <c r="C955" s="498"/>
      <c r="D955" s="498"/>
      <c r="E955" s="498"/>
      <c r="F955" s="498"/>
      <c r="G955" s="498"/>
      <c r="H955" s="498"/>
      <c r="I955" s="498"/>
      <c r="J955" s="498"/>
      <c r="K955" s="498"/>
      <c r="L955" s="498"/>
      <c r="M955" s="498"/>
    </row>
    <row r="956" ht="12.75" customHeight="1">
      <c r="A956" s="492"/>
      <c r="B956" s="498"/>
      <c r="C956" s="498"/>
      <c r="D956" s="498"/>
      <c r="E956" s="498"/>
      <c r="F956" s="498"/>
      <c r="G956" s="498"/>
      <c r="H956" s="498"/>
      <c r="I956" s="498"/>
      <c r="J956" s="498"/>
      <c r="K956" s="498"/>
      <c r="L956" s="498"/>
      <c r="M956" s="498"/>
    </row>
    <row r="957" ht="12.75" customHeight="1">
      <c r="A957" s="492"/>
      <c r="B957" s="498"/>
      <c r="C957" s="498"/>
      <c r="D957" s="498"/>
      <c r="E957" s="498"/>
      <c r="F957" s="498"/>
      <c r="G957" s="498"/>
      <c r="H957" s="498"/>
      <c r="I957" s="498"/>
      <c r="J957" s="498"/>
      <c r="K957" s="498"/>
      <c r="L957" s="498"/>
      <c r="M957" s="498"/>
    </row>
    <row r="958" ht="12.75" customHeight="1">
      <c r="A958" s="492"/>
      <c r="B958" s="498"/>
      <c r="C958" s="498"/>
      <c r="D958" s="498"/>
      <c r="E958" s="498"/>
      <c r="F958" s="498"/>
      <c r="G958" s="498"/>
      <c r="H958" s="498"/>
      <c r="I958" s="498"/>
      <c r="J958" s="498"/>
      <c r="K958" s="498"/>
      <c r="L958" s="498"/>
      <c r="M958" s="498"/>
    </row>
    <row r="959" ht="12.75" customHeight="1">
      <c r="A959" s="492"/>
      <c r="B959" s="498"/>
      <c r="C959" s="498"/>
      <c r="D959" s="498"/>
      <c r="E959" s="498"/>
      <c r="F959" s="498"/>
      <c r="G959" s="498"/>
      <c r="H959" s="498"/>
      <c r="I959" s="498"/>
      <c r="J959" s="498"/>
      <c r="K959" s="498"/>
      <c r="L959" s="498"/>
      <c r="M959" s="498"/>
    </row>
    <row r="960" ht="12.75" customHeight="1">
      <c r="A960" s="492"/>
      <c r="B960" s="498"/>
      <c r="C960" s="498"/>
      <c r="D960" s="498"/>
      <c r="E960" s="498"/>
      <c r="F960" s="498"/>
      <c r="G960" s="498"/>
      <c r="H960" s="498"/>
      <c r="I960" s="498"/>
      <c r="J960" s="498"/>
      <c r="K960" s="498"/>
      <c r="L960" s="498"/>
      <c r="M960" s="498"/>
    </row>
    <row r="961" ht="12.75" customHeight="1">
      <c r="A961" s="492"/>
      <c r="B961" s="498"/>
      <c r="C961" s="498"/>
      <c r="D961" s="498"/>
      <c r="E961" s="498"/>
      <c r="F961" s="498"/>
      <c r="G961" s="498"/>
      <c r="H961" s="498"/>
      <c r="I961" s="498"/>
      <c r="J961" s="498"/>
      <c r="K961" s="498"/>
      <c r="L961" s="498"/>
      <c r="M961" s="498"/>
    </row>
    <row r="962" ht="12.75" customHeight="1">
      <c r="A962" s="492"/>
      <c r="B962" s="498"/>
      <c r="C962" s="498"/>
      <c r="D962" s="498"/>
      <c r="E962" s="498"/>
      <c r="F962" s="498"/>
      <c r="G962" s="498"/>
      <c r="H962" s="498"/>
      <c r="I962" s="498"/>
      <c r="J962" s="498"/>
      <c r="K962" s="498"/>
      <c r="L962" s="498"/>
      <c r="M962" s="498"/>
    </row>
    <row r="963" ht="12.75" customHeight="1">
      <c r="A963" s="492"/>
      <c r="B963" s="498"/>
      <c r="C963" s="498"/>
      <c r="D963" s="498"/>
      <c r="E963" s="498"/>
      <c r="F963" s="498"/>
      <c r="G963" s="498"/>
      <c r="H963" s="498"/>
      <c r="I963" s="498"/>
      <c r="J963" s="498"/>
      <c r="K963" s="498"/>
      <c r="L963" s="498"/>
      <c r="M963" s="498"/>
    </row>
    <row r="964" ht="12.75" customHeight="1">
      <c r="A964" s="492"/>
      <c r="B964" s="498"/>
      <c r="C964" s="498"/>
      <c r="D964" s="498"/>
      <c r="E964" s="498"/>
      <c r="F964" s="498"/>
      <c r="G964" s="498"/>
      <c r="H964" s="498"/>
      <c r="I964" s="498"/>
      <c r="J964" s="498"/>
      <c r="K964" s="498"/>
      <c r="L964" s="498"/>
      <c r="M964" s="498"/>
    </row>
    <row r="965" ht="12.75" customHeight="1">
      <c r="A965" s="492"/>
      <c r="B965" s="498"/>
      <c r="C965" s="498"/>
      <c r="D965" s="498"/>
      <c r="E965" s="498"/>
      <c r="F965" s="498"/>
      <c r="G965" s="498"/>
      <c r="H965" s="498"/>
      <c r="I965" s="498"/>
      <c r="J965" s="498"/>
      <c r="K965" s="498"/>
      <c r="L965" s="498"/>
      <c r="M965" s="498"/>
    </row>
    <row r="966" ht="12.75" customHeight="1">
      <c r="A966" s="492"/>
      <c r="B966" s="498"/>
      <c r="C966" s="498"/>
      <c r="D966" s="498"/>
      <c r="E966" s="498"/>
      <c r="F966" s="498"/>
      <c r="G966" s="498"/>
      <c r="H966" s="498"/>
      <c r="I966" s="498"/>
      <c r="J966" s="498"/>
      <c r="K966" s="498"/>
      <c r="L966" s="498"/>
      <c r="M966" s="498"/>
    </row>
    <row r="967" ht="12.75" customHeight="1">
      <c r="A967" s="492"/>
      <c r="B967" s="498"/>
      <c r="C967" s="498"/>
      <c r="D967" s="498"/>
      <c r="E967" s="498"/>
      <c r="F967" s="498"/>
      <c r="G967" s="498"/>
      <c r="H967" s="498"/>
      <c r="I967" s="498"/>
      <c r="J967" s="498"/>
      <c r="K967" s="498"/>
      <c r="L967" s="498"/>
      <c r="M967" s="498"/>
    </row>
    <row r="968" ht="12.75" customHeight="1">
      <c r="A968" s="492"/>
      <c r="B968" s="498"/>
      <c r="C968" s="498"/>
      <c r="D968" s="498"/>
      <c r="E968" s="498"/>
      <c r="F968" s="498"/>
      <c r="G968" s="498"/>
      <c r="H968" s="498"/>
      <c r="I968" s="498"/>
      <c r="J968" s="498"/>
      <c r="K968" s="498"/>
      <c r="L968" s="498"/>
      <c r="M968" s="498"/>
    </row>
    <row r="969" ht="12.75" customHeight="1">
      <c r="A969" s="492"/>
      <c r="B969" s="498"/>
      <c r="C969" s="498"/>
      <c r="D969" s="498"/>
      <c r="E969" s="498"/>
      <c r="F969" s="498"/>
      <c r="G969" s="498"/>
      <c r="H969" s="498"/>
      <c r="I969" s="498"/>
      <c r="J969" s="498"/>
      <c r="K969" s="498"/>
      <c r="L969" s="498"/>
      <c r="M969" s="498"/>
    </row>
    <row r="970" ht="12.75" customHeight="1">
      <c r="A970" s="492"/>
      <c r="B970" s="498"/>
      <c r="C970" s="498"/>
      <c r="D970" s="498"/>
      <c r="E970" s="498"/>
      <c r="F970" s="498"/>
      <c r="G970" s="498"/>
      <c r="H970" s="498"/>
      <c r="I970" s="498"/>
      <c r="J970" s="498"/>
      <c r="K970" s="498"/>
      <c r="L970" s="498"/>
      <c r="M970" s="498"/>
    </row>
    <row r="971" ht="12.75" customHeight="1">
      <c r="A971" s="492"/>
      <c r="B971" s="498"/>
      <c r="C971" s="498"/>
      <c r="D971" s="498"/>
      <c r="E971" s="498"/>
      <c r="F971" s="498"/>
      <c r="G971" s="498"/>
      <c r="H971" s="498"/>
      <c r="I971" s="498"/>
      <c r="J971" s="498"/>
      <c r="K971" s="498"/>
      <c r="L971" s="498"/>
      <c r="M971" s="498"/>
    </row>
    <row r="972" ht="12.75" customHeight="1">
      <c r="A972" s="492"/>
      <c r="B972" s="498"/>
      <c r="C972" s="498"/>
      <c r="D972" s="498"/>
      <c r="E972" s="498"/>
      <c r="F972" s="498"/>
      <c r="G972" s="498"/>
      <c r="H972" s="498"/>
      <c r="I972" s="498"/>
      <c r="J972" s="498"/>
      <c r="K972" s="498"/>
      <c r="L972" s="498"/>
      <c r="M972" s="498"/>
    </row>
    <row r="973" ht="12.75" customHeight="1">
      <c r="A973" s="492"/>
      <c r="B973" s="498"/>
      <c r="C973" s="498"/>
      <c r="D973" s="498"/>
      <c r="E973" s="498"/>
      <c r="F973" s="498"/>
      <c r="G973" s="498"/>
      <c r="H973" s="498"/>
      <c r="I973" s="498"/>
      <c r="J973" s="498"/>
      <c r="K973" s="498"/>
      <c r="L973" s="498"/>
      <c r="M973" s="498"/>
    </row>
    <row r="974" ht="12.75" customHeight="1">
      <c r="A974" s="492"/>
      <c r="B974" s="498"/>
      <c r="C974" s="498"/>
      <c r="D974" s="498"/>
      <c r="E974" s="498"/>
      <c r="F974" s="498"/>
      <c r="G974" s="498"/>
      <c r="H974" s="498"/>
      <c r="I974" s="498"/>
      <c r="J974" s="498"/>
      <c r="K974" s="498"/>
      <c r="L974" s="498"/>
      <c r="M974" s="498"/>
    </row>
    <row r="975" ht="12.75" customHeight="1">
      <c r="A975" s="492"/>
      <c r="B975" s="498"/>
      <c r="C975" s="498"/>
      <c r="D975" s="498"/>
      <c r="E975" s="498"/>
      <c r="F975" s="498"/>
      <c r="G975" s="498"/>
      <c r="H975" s="498"/>
      <c r="I975" s="498"/>
      <c r="J975" s="498"/>
      <c r="K975" s="498"/>
      <c r="L975" s="498"/>
      <c r="M975" s="498"/>
    </row>
    <row r="976" ht="12.75" customHeight="1">
      <c r="A976" s="492"/>
      <c r="B976" s="498"/>
      <c r="C976" s="498"/>
      <c r="D976" s="498"/>
      <c r="E976" s="498"/>
      <c r="F976" s="498"/>
      <c r="G976" s="498"/>
      <c r="H976" s="498"/>
      <c r="I976" s="498"/>
      <c r="J976" s="498"/>
      <c r="K976" s="498"/>
      <c r="L976" s="498"/>
      <c r="M976" s="498"/>
    </row>
    <row r="977" ht="12.75" customHeight="1">
      <c r="A977" s="492"/>
      <c r="B977" s="498"/>
      <c r="C977" s="498"/>
      <c r="D977" s="498"/>
      <c r="E977" s="498"/>
      <c r="F977" s="498"/>
      <c r="G977" s="498"/>
      <c r="H977" s="498"/>
      <c r="I977" s="498"/>
      <c r="J977" s="498"/>
      <c r="K977" s="498"/>
      <c r="L977" s="498"/>
      <c r="M977" s="498"/>
    </row>
    <row r="978" ht="12.75" customHeight="1">
      <c r="A978" s="492"/>
      <c r="B978" s="498"/>
      <c r="C978" s="498"/>
      <c r="D978" s="498"/>
      <c r="E978" s="498"/>
      <c r="F978" s="498"/>
      <c r="G978" s="498"/>
      <c r="H978" s="498"/>
      <c r="I978" s="498"/>
      <c r="J978" s="498"/>
      <c r="K978" s="498"/>
      <c r="L978" s="498"/>
      <c r="M978" s="498"/>
    </row>
    <row r="979" ht="12.75" customHeight="1">
      <c r="A979" s="492"/>
      <c r="B979" s="498"/>
      <c r="C979" s="498"/>
      <c r="D979" s="498"/>
      <c r="E979" s="498"/>
      <c r="F979" s="498"/>
      <c r="G979" s="498"/>
      <c r="H979" s="498"/>
      <c r="I979" s="498"/>
      <c r="J979" s="498"/>
      <c r="K979" s="498"/>
      <c r="L979" s="498"/>
      <c r="M979" s="498"/>
    </row>
    <row r="980" ht="12.75" customHeight="1">
      <c r="A980" s="492"/>
      <c r="B980" s="498"/>
      <c r="C980" s="498"/>
      <c r="D980" s="498"/>
      <c r="E980" s="498"/>
      <c r="F980" s="498"/>
      <c r="G980" s="498"/>
      <c r="H980" s="498"/>
      <c r="I980" s="498"/>
      <c r="J980" s="498"/>
      <c r="K980" s="498"/>
      <c r="L980" s="498"/>
      <c r="M980" s="498"/>
    </row>
    <row r="981" ht="12.75" customHeight="1">
      <c r="A981" s="492"/>
      <c r="B981" s="498"/>
      <c r="C981" s="498"/>
      <c r="D981" s="498"/>
      <c r="E981" s="498"/>
      <c r="F981" s="498"/>
      <c r="G981" s="498"/>
      <c r="H981" s="498"/>
      <c r="I981" s="498"/>
      <c r="J981" s="498"/>
      <c r="K981" s="498"/>
      <c r="L981" s="498"/>
      <c r="M981" s="498"/>
    </row>
    <row r="982" ht="12.75" customHeight="1">
      <c r="A982" s="492"/>
      <c r="B982" s="498"/>
      <c r="C982" s="498"/>
      <c r="D982" s="498"/>
      <c r="E982" s="498"/>
      <c r="F982" s="498"/>
      <c r="G982" s="498"/>
      <c r="H982" s="498"/>
      <c r="I982" s="498"/>
      <c r="J982" s="498"/>
      <c r="K982" s="498"/>
      <c r="L982" s="498"/>
      <c r="M982" s="498"/>
    </row>
    <row r="983" ht="12.75" customHeight="1">
      <c r="A983" s="492"/>
      <c r="B983" s="498"/>
      <c r="C983" s="498"/>
      <c r="D983" s="498"/>
      <c r="E983" s="498"/>
      <c r="F983" s="498"/>
      <c r="G983" s="498"/>
      <c r="H983" s="498"/>
      <c r="I983" s="498"/>
      <c r="J983" s="498"/>
      <c r="K983" s="498"/>
      <c r="L983" s="498"/>
      <c r="M983" s="498"/>
    </row>
    <row r="984" ht="12.75" customHeight="1">
      <c r="A984" s="492"/>
      <c r="B984" s="498"/>
      <c r="C984" s="498"/>
      <c r="D984" s="498"/>
      <c r="E984" s="498"/>
      <c r="F984" s="498"/>
      <c r="G984" s="498"/>
      <c r="H984" s="498"/>
      <c r="I984" s="498"/>
      <c r="J984" s="498"/>
      <c r="K984" s="498"/>
      <c r="L984" s="498"/>
      <c r="M984" s="498"/>
    </row>
    <row r="985" ht="12.75" customHeight="1">
      <c r="A985" s="492"/>
      <c r="B985" s="498"/>
      <c r="C985" s="498"/>
      <c r="D985" s="498"/>
      <c r="E985" s="498"/>
      <c r="F985" s="498"/>
      <c r="G985" s="498"/>
      <c r="H985" s="498"/>
      <c r="I985" s="498"/>
      <c r="J985" s="498"/>
      <c r="K985" s="498"/>
      <c r="L985" s="498"/>
      <c r="M985" s="498"/>
    </row>
    <row r="986" ht="12.75" customHeight="1">
      <c r="A986" s="492"/>
      <c r="B986" s="498"/>
      <c r="C986" s="498"/>
      <c r="D986" s="498"/>
      <c r="E986" s="498"/>
      <c r="F986" s="498"/>
      <c r="G986" s="498"/>
      <c r="H986" s="498"/>
      <c r="I986" s="498"/>
      <c r="J986" s="498"/>
      <c r="K986" s="498"/>
      <c r="L986" s="498"/>
      <c r="M986" s="498"/>
    </row>
    <row r="987" ht="12.75" customHeight="1">
      <c r="A987" s="492"/>
      <c r="B987" s="498"/>
      <c r="C987" s="498"/>
      <c r="D987" s="498"/>
      <c r="E987" s="498"/>
      <c r="F987" s="498"/>
      <c r="G987" s="498"/>
      <c r="H987" s="498"/>
      <c r="I987" s="498"/>
      <c r="J987" s="498"/>
      <c r="K987" s="498"/>
      <c r="L987" s="498"/>
      <c r="M987" s="498"/>
    </row>
    <row r="988" ht="12.75" customHeight="1">
      <c r="A988" s="492"/>
      <c r="B988" s="498"/>
      <c r="C988" s="498"/>
      <c r="D988" s="498"/>
      <c r="E988" s="498"/>
      <c r="F988" s="498"/>
      <c r="G988" s="498"/>
      <c r="H988" s="498"/>
      <c r="I988" s="498"/>
      <c r="J988" s="498"/>
      <c r="K988" s="498"/>
      <c r="L988" s="498"/>
      <c r="M988" s="498"/>
    </row>
    <row r="989" ht="12.75" customHeight="1">
      <c r="A989" s="492"/>
      <c r="B989" s="498"/>
      <c r="C989" s="498"/>
      <c r="D989" s="498"/>
      <c r="E989" s="498"/>
      <c r="F989" s="498"/>
      <c r="G989" s="498"/>
      <c r="H989" s="498"/>
      <c r="I989" s="498"/>
      <c r="J989" s="498"/>
      <c r="K989" s="498"/>
      <c r="L989" s="498"/>
      <c r="M989" s="498"/>
    </row>
    <row r="990" ht="12.75" customHeight="1">
      <c r="A990" s="492"/>
      <c r="B990" s="498"/>
      <c r="C990" s="498"/>
      <c r="D990" s="498"/>
      <c r="E990" s="498"/>
      <c r="F990" s="498"/>
      <c r="G990" s="498"/>
      <c r="H990" s="498"/>
      <c r="I990" s="498"/>
      <c r="J990" s="498"/>
      <c r="K990" s="498"/>
      <c r="L990" s="498"/>
      <c r="M990" s="498"/>
    </row>
    <row r="991" ht="12.75" customHeight="1">
      <c r="A991" s="492"/>
      <c r="B991" s="498"/>
      <c r="C991" s="498"/>
      <c r="D991" s="498"/>
      <c r="E991" s="498"/>
      <c r="F991" s="498"/>
      <c r="G991" s="498"/>
      <c r="H991" s="498"/>
      <c r="I991" s="498"/>
      <c r="J991" s="498"/>
      <c r="K991" s="498"/>
      <c r="L991" s="498"/>
      <c r="M991" s="498"/>
    </row>
    <row r="992" ht="12.75" customHeight="1">
      <c r="A992" s="492"/>
      <c r="B992" s="498"/>
      <c r="C992" s="498"/>
      <c r="D992" s="498"/>
      <c r="E992" s="498"/>
      <c r="F992" s="498"/>
      <c r="G992" s="498"/>
      <c r="H992" s="498"/>
      <c r="I992" s="498"/>
      <c r="J992" s="498"/>
      <c r="K992" s="498"/>
      <c r="L992" s="498"/>
      <c r="M992" s="498"/>
    </row>
    <row r="993" ht="12.75" customHeight="1">
      <c r="A993" s="492"/>
      <c r="B993" s="498"/>
      <c r="C993" s="498"/>
      <c r="D993" s="498"/>
      <c r="E993" s="498"/>
      <c r="F993" s="498"/>
      <c r="G993" s="498"/>
      <c r="H993" s="498"/>
      <c r="I993" s="498"/>
      <c r="J993" s="498"/>
      <c r="K993" s="498"/>
      <c r="L993" s="498"/>
      <c r="M993" s="498"/>
    </row>
    <row r="994" ht="12.75" customHeight="1">
      <c r="A994" s="492"/>
      <c r="B994" s="498"/>
      <c r="C994" s="498"/>
      <c r="D994" s="498"/>
      <c r="E994" s="498"/>
      <c r="F994" s="498"/>
      <c r="G994" s="498"/>
      <c r="H994" s="498"/>
      <c r="I994" s="498"/>
      <c r="J994" s="498"/>
      <c r="K994" s="498"/>
      <c r="L994" s="498"/>
      <c r="M994" s="498"/>
    </row>
    <row r="995" ht="12.75" customHeight="1">
      <c r="A995" s="492"/>
      <c r="B995" s="498"/>
      <c r="C995" s="498"/>
      <c r="D995" s="498"/>
      <c r="E995" s="498"/>
      <c r="F995" s="498"/>
      <c r="G995" s="498"/>
      <c r="H995" s="498"/>
      <c r="I995" s="498"/>
      <c r="J995" s="498"/>
      <c r="K995" s="498"/>
      <c r="L995" s="498"/>
      <c r="M995" s="498"/>
    </row>
    <row r="996" ht="12.75" customHeight="1">
      <c r="A996" s="492"/>
      <c r="B996" s="498"/>
      <c r="C996" s="498"/>
      <c r="D996" s="498"/>
      <c r="E996" s="498"/>
      <c r="F996" s="498"/>
      <c r="G996" s="498"/>
      <c r="H996" s="498"/>
      <c r="I996" s="498"/>
      <c r="J996" s="498"/>
      <c r="K996" s="498"/>
      <c r="L996" s="498"/>
      <c r="M996" s="498"/>
    </row>
    <row r="997" ht="12.75" customHeight="1">
      <c r="A997" s="492"/>
      <c r="B997" s="498"/>
      <c r="C997" s="498"/>
      <c r="D997" s="498"/>
      <c r="E997" s="498"/>
      <c r="F997" s="498"/>
      <c r="G997" s="498"/>
      <c r="H997" s="498"/>
      <c r="I997" s="498"/>
      <c r="J997" s="498"/>
      <c r="K997" s="498"/>
      <c r="L997" s="498"/>
      <c r="M997" s="498"/>
    </row>
    <row r="998" ht="12.75" customHeight="1">
      <c r="A998" s="492"/>
      <c r="B998" s="498"/>
      <c r="C998" s="498"/>
      <c r="D998" s="498"/>
      <c r="E998" s="498"/>
      <c r="F998" s="498"/>
      <c r="G998" s="498"/>
      <c r="H998" s="498"/>
      <c r="I998" s="498"/>
      <c r="J998" s="498"/>
      <c r="K998" s="498"/>
      <c r="L998" s="498"/>
      <c r="M998" s="498"/>
    </row>
    <row r="999" ht="12.75" customHeight="1">
      <c r="A999" s="492"/>
      <c r="B999" s="498"/>
      <c r="C999" s="498"/>
      <c r="D999" s="498"/>
      <c r="E999" s="498"/>
      <c r="F999" s="498"/>
      <c r="G999" s="498"/>
      <c r="H999" s="498"/>
      <c r="I999" s="498"/>
      <c r="J999" s="498"/>
      <c r="K999" s="498"/>
      <c r="L999" s="498"/>
      <c r="M999" s="498"/>
    </row>
    <row r="1000" ht="12.75" customHeight="1">
      <c r="A1000" s="492"/>
      <c r="B1000" s="498"/>
      <c r="C1000" s="498"/>
      <c r="D1000" s="498"/>
      <c r="E1000" s="498"/>
      <c r="F1000" s="498"/>
      <c r="G1000" s="498"/>
      <c r="H1000" s="498"/>
      <c r="I1000" s="498"/>
      <c r="J1000" s="498"/>
      <c r="K1000" s="498"/>
      <c r="L1000" s="498"/>
      <c r="M1000" s="498"/>
    </row>
  </sheetData>
  <mergeCells count="1">
    <mergeCell ref="A1:D1"/>
  </mergeCells>
  <conditionalFormatting sqref="A9">
    <cfRule type="notContainsBlanks" dxfId="2" priority="1">
      <formula>LEN(TRIM(A9))&gt;0</formula>
    </cfRule>
  </conditionalFormatting>
  <drawing r:id="rId2"/>
  <legacyDrawing r:id="rId3"/>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0"/>
  <cols>
    <col customWidth="1" min="1" max="1" width="16.86"/>
    <col customWidth="1" min="2" max="11" width="11.0"/>
    <col customWidth="1" min="12" max="12" width="12.71"/>
    <col customWidth="1" min="13" max="26" width="11.0"/>
  </cols>
  <sheetData>
    <row r="1" ht="12.75" customHeight="1">
      <c r="A1" s="491"/>
      <c r="B1" s="491"/>
      <c r="C1" s="491"/>
      <c r="D1" s="491"/>
      <c r="E1" s="491"/>
      <c r="F1" s="491"/>
      <c r="G1" s="491"/>
      <c r="H1" s="491"/>
      <c r="I1" s="491"/>
      <c r="J1" s="492"/>
      <c r="K1" s="492"/>
      <c r="L1" s="492"/>
      <c r="M1" s="492"/>
      <c r="N1" s="492"/>
      <c r="O1" s="492"/>
      <c r="P1" s="492"/>
      <c r="Q1" s="492"/>
      <c r="R1" s="492"/>
      <c r="S1" s="492"/>
      <c r="T1" s="492"/>
      <c r="U1" s="492"/>
      <c r="V1" s="492"/>
      <c r="W1" s="492"/>
      <c r="X1" s="492"/>
      <c r="Y1" s="492"/>
      <c r="Z1" s="492"/>
    </row>
    <row r="2" ht="12.75" customHeight="1">
      <c r="A2" s="492" t="s">
        <v>694</v>
      </c>
      <c r="B2" s="493"/>
      <c r="C2" s="494"/>
      <c r="D2" s="495"/>
      <c r="E2" s="491"/>
      <c r="F2" s="491"/>
      <c r="G2" s="491"/>
      <c r="H2" s="492"/>
      <c r="I2" s="491"/>
      <c r="L2" s="498"/>
    </row>
    <row r="3" ht="12.75" customHeight="1">
      <c r="A3" s="492"/>
      <c r="B3" s="492">
        <v>1998.0</v>
      </c>
      <c r="C3" s="492">
        <v>2000.0</v>
      </c>
      <c r="D3" s="492">
        <v>2002.0</v>
      </c>
      <c r="E3" s="492" t="s">
        <v>695</v>
      </c>
      <c r="F3" s="492">
        <v>2006.0</v>
      </c>
      <c r="G3" s="492">
        <v>2008.0</v>
      </c>
      <c r="H3" s="492">
        <v>2010.0</v>
      </c>
      <c r="I3" s="492">
        <v>2011.0</v>
      </c>
      <c r="J3" s="492">
        <v>2012.0</v>
      </c>
      <c r="K3" s="492">
        <v>2013.0</v>
      </c>
      <c r="L3" s="776">
        <v>2014.0</v>
      </c>
    </row>
    <row r="4" ht="12.75" customHeight="1">
      <c r="A4" s="491" t="s">
        <v>696</v>
      </c>
      <c r="B4" s="496">
        <v>1361.4858000000002</v>
      </c>
      <c r="C4" s="495">
        <v>1067.8588</v>
      </c>
      <c r="D4" s="495">
        <v>965.7652499999999</v>
      </c>
      <c r="E4" s="495">
        <v>1121.893</v>
      </c>
      <c r="F4" s="495">
        <v>893.5919999999999</v>
      </c>
      <c r="G4" s="495">
        <v>531.9340000000001</v>
      </c>
      <c r="H4" s="495">
        <v>359.43510000000003</v>
      </c>
      <c r="I4" s="495">
        <v>297.689</v>
      </c>
      <c r="J4" s="495">
        <v>266.0</v>
      </c>
      <c r="K4" s="777">
        <v>257.475</v>
      </c>
      <c r="L4" s="759">
        <v>249.2232166353384</v>
      </c>
    </row>
    <row r="5" ht="12.75" customHeight="1">
      <c r="A5" s="491" t="s">
        <v>697</v>
      </c>
      <c r="B5" s="495"/>
      <c r="C5" s="495"/>
      <c r="D5" s="495"/>
      <c r="E5" s="495">
        <v>20.824</v>
      </c>
      <c r="F5" s="495">
        <v>78.246</v>
      </c>
      <c r="G5" s="495">
        <v>107.66600000000001</v>
      </c>
      <c r="H5" s="495">
        <v>151.3953</v>
      </c>
      <c r="I5" s="495">
        <v>190.877</v>
      </c>
      <c r="J5" s="495">
        <v>231.0</v>
      </c>
      <c r="K5" s="495">
        <v>268.8039</v>
      </c>
      <c r="L5" s="497">
        <v>312.79453097493507</v>
      </c>
      <c r="M5" s="492"/>
      <c r="N5" s="492"/>
      <c r="O5" s="492"/>
      <c r="P5" s="492"/>
      <c r="Q5" s="492"/>
      <c r="R5" s="492"/>
      <c r="S5" s="492"/>
      <c r="T5" s="492"/>
      <c r="U5" s="492"/>
      <c r="V5" s="492"/>
      <c r="W5" s="492"/>
      <c r="X5" s="492"/>
      <c r="Y5" s="492"/>
      <c r="Z5" s="492"/>
    </row>
    <row r="6" ht="12.75" customHeight="1">
      <c r="A6" s="491" t="s">
        <v>698</v>
      </c>
      <c r="B6" s="495">
        <v>157.0</v>
      </c>
      <c r="C6" s="495">
        <v>174.1</v>
      </c>
      <c r="D6" s="495">
        <v>166.0</v>
      </c>
      <c r="E6" s="495">
        <v>191.5</v>
      </c>
      <c r="F6" s="495">
        <v>208.8</v>
      </c>
      <c r="G6" s="495">
        <v>255.7</v>
      </c>
      <c r="H6" s="495">
        <v>275.0</v>
      </c>
      <c r="I6" s="495">
        <v>267.0</v>
      </c>
      <c r="J6" s="495">
        <v>252.1</v>
      </c>
      <c r="K6" s="495">
        <v>276.4</v>
      </c>
      <c r="L6" s="491">
        <v>299.4</v>
      </c>
      <c r="M6" s="491">
        <v>307.8</v>
      </c>
      <c r="N6" s="492"/>
      <c r="O6" s="492"/>
      <c r="P6" s="492"/>
      <c r="Q6" s="492"/>
      <c r="R6" s="492"/>
      <c r="S6" s="492"/>
      <c r="T6" s="492"/>
      <c r="U6" s="492"/>
      <c r="V6" s="492"/>
      <c r="W6" s="492"/>
      <c r="X6" s="492"/>
      <c r="Y6" s="492"/>
      <c r="Z6" s="492"/>
    </row>
    <row r="7" ht="12.75" customHeight="1">
      <c r="A7" s="491" t="s">
        <v>990</v>
      </c>
      <c r="B7" s="495">
        <v>841.0660100000001</v>
      </c>
      <c r="C7" s="495">
        <v>895.1300400000001</v>
      </c>
      <c r="D7" s="495">
        <v>1005.9662099999999</v>
      </c>
      <c r="E7" s="495">
        <v>886.0612</v>
      </c>
      <c r="F7" s="495">
        <v>820.5623999999999</v>
      </c>
      <c r="G7" s="495">
        <v>819.754</v>
      </c>
      <c r="H7" s="495">
        <v>798.1725</v>
      </c>
      <c r="I7" s="495">
        <v>787.244</v>
      </c>
      <c r="J7" s="495">
        <v>824.0</v>
      </c>
      <c r="K7" s="495">
        <v>850.6974</v>
      </c>
      <c r="L7" s="759">
        <v>878.3</v>
      </c>
      <c r="M7" s="491"/>
      <c r="N7" s="491"/>
      <c r="O7" s="491"/>
      <c r="P7" s="491"/>
      <c r="Q7" s="491"/>
      <c r="R7" s="491"/>
      <c r="S7" s="491"/>
      <c r="T7" s="491"/>
      <c r="U7" s="491"/>
      <c r="V7" s="491"/>
      <c r="W7" s="491"/>
      <c r="X7" s="491"/>
      <c r="Y7" s="491"/>
      <c r="Z7" s="491"/>
    </row>
    <row r="8" ht="12.75" customHeight="1">
      <c r="A8" s="492" t="s">
        <v>538</v>
      </c>
      <c r="B8" s="495">
        <v>2359.5518100000004</v>
      </c>
      <c r="C8" s="495">
        <v>2137.08884</v>
      </c>
      <c r="D8" s="495">
        <v>2137.73146</v>
      </c>
      <c r="E8" s="495">
        <v>2220.2782</v>
      </c>
      <c r="F8" s="495">
        <v>2001.2003999999997</v>
      </c>
      <c r="G8" s="495">
        <v>1715.054</v>
      </c>
      <c r="H8" s="495">
        <v>1584.0029</v>
      </c>
      <c r="I8" s="495">
        <v>1542.81</v>
      </c>
      <c r="J8" s="495">
        <v>1573.1</v>
      </c>
      <c r="K8" s="495">
        <v>1653.3763</v>
      </c>
      <c r="L8" s="759">
        <v>1739.7177476102734</v>
      </c>
    </row>
    <row r="9" ht="12.75" customHeight="1">
      <c r="A9" s="492"/>
      <c r="B9" s="498"/>
      <c r="C9" s="498"/>
      <c r="D9" s="498"/>
      <c r="E9" s="498"/>
      <c r="F9" s="498"/>
      <c r="G9" s="498"/>
      <c r="H9" s="498"/>
      <c r="I9" s="498"/>
      <c r="J9" s="492"/>
      <c r="K9" s="492"/>
      <c r="L9" s="778"/>
      <c r="M9" s="492"/>
      <c r="N9" s="492"/>
      <c r="O9" s="492"/>
      <c r="P9" s="492"/>
      <c r="Q9" s="492"/>
      <c r="R9" s="492"/>
      <c r="S9" s="492"/>
      <c r="T9" s="492"/>
      <c r="U9" s="492"/>
      <c r="V9" s="492"/>
      <c r="W9" s="492"/>
      <c r="X9" s="492"/>
      <c r="Y9" s="492"/>
      <c r="Z9" s="492"/>
    </row>
    <row r="10" ht="12.75" customHeight="1">
      <c r="A10" s="492" t="s">
        <v>991</v>
      </c>
      <c r="N10" s="491"/>
      <c r="O10" s="491"/>
      <c r="P10" s="491"/>
      <c r="Q10" s="491"/>
      <c r="R10" s="491"/>
      <c r="S10" s="491"/>
      <c r="T10" s="491"/>
      <c r="U10" s="491"/>
      <c r="V10" s="491"/>
      <c r="W10" s="491"/>
      <c r="X10" s="491"/>
      <c r="Y10" s="491"/>
      <c r="Z10" s="491"/>
    </row>
    <row r="11" ht="12.75" customHeight="1">
      <c r="A11" s="492"/>
      <c r="B11" s="492"/>
      <c r="C11" s="492"/>
      <c r="D11" s="492"/>
      <c r="E11" s="492"/>
      <c r="F11" s="492"/>
      <c r="G11" s="492"/>
      <c r="H11" s="492"/>
      <c r="I11" s="492"/>
      <c r="J11" s="492"/>
      <c r="K11" s="492"/>
      <c r="L11" s="492"/>
    </row>
    <row r="12" ht="12.75" customHeight="1">
      <c r="A12" s="491"/>
      <c r="B12" s="492">
        <v>1998.0</v>
      </c>
      <c r="C12" s="492">
        <v>2000.0</v>
      </c>
      <c r="D12" s="492">
        <v>2002.0</v>
      </c>
      <c r="E12" s="492">
        <v>2004.0</v>
      </c>
      <c r="F12" s="492">
        <v>2006.0</v>
      </c>
      <c r="G12" s="492">
        <v>2008.0</v>
      </c>
      <c r="H12" s="492">
        <v>2010.0</v>
      </c>
      <c r="I12" s="492">
        <v>2011.0</v>
      </c>
      <c r="J12" s="492">
        <v>2012.0</v>
      </c>
      <c r="K12" s="492">
        <v>2013.0</v>
      </c>
      <c r="L12" s="492">
        <v>2014.0</v>
      </c>
      <c r="M12" s="491"/>
      <c r="N12" s="491"/>
      <c r="O12" s="491"/>
      <c r="P12" s="491"/>
      <c r="Q12" s="491"/>
      <c r="R12" s="491"/>
      <c r="S12" s="491"/>
      <c r="T12" s="491"/>
      <c r="U12" s="491"/>
      <c r="V12" s="491"/>
      <c r="W12" s="491"/>
      <c r="X12" s="491"/>
      <c r="Y12" s="491"/>
      <c r="Z12" s="491"/>
    </row>
    <row r="13" ht="12.75" customHeight="1">
      <c r="A13" s="491" t="s">
        <v>982</v>
      </c>
      <c r="B13" s="495">
        <v>891.6</v>
      </c>
      <c r="C13" s="495">
        <v>861.4</v>
      </c>
      <c r="D13" s="495">
        <v>708.7</v>
      </c>
      <c r="E13" s="495">
        <v>784.55</v>
      </c>
      <c r="F13" s="491">
        <v>710.7</v>
      </c>
      <c r="G13" s="491">
        <v>607.3</v>
      </c>
      <c r="H13" s="491">
        <v>552.7</v>
      </c>
      <c r="I13" s="491">
        <v>524.7</v>
      </c>
      <c r="J13" s="491">
        <v>516.0</v>
      </c>
      <c r="K13" s="497">
        <v>476.1</v>
      </c>
      <c r="L13" s="756">
        <v>439.28529069767444</v>
      </c>
      <c r="M13" s="491"/>
      <c r="N13" s="491"/>
      <c r="O13" s="491"/>
      <c r="P13" s="491"/>
      <c r="Q13" s="491"/>
      <c r="R13" s="491"/>
      <c r="S13" s="491"/>
      <c r="T13" s="491"/>
      <c r="U13" s="491"/>
      <c r="V13" s="491"/>
      <c r="W13" s="491"/>
      <c r="X13" s="491"/>
      <c r="Y13" s="491"/>
      <c r="Z13" s="491"/>
    </row>
    <row r="14" ht="12.75" customHeight="1">
      <c r="A14" s="491" t="s">
        <v>983</v>
      </c>
      <c r="B14" s="495"/>
      <c r="C14" s="495"/>
      <c r="D14" s="495"/>
      <c r="E14" s="495">
        <v>20.824</v>
      </c>
      <c r="F14" s="495">
        <v>78.246</v>
      </c>
      <c r="G14" s="495">
        <v>107.66600000000001</v>
      </c>
      <c r="H14" s="495">
        <v>151.3953</v>
      </c>
      <c r="I14" s="495">
        <v>190.877</v>
      </c>
      <c r="J14" s="495">
        <v>231.0</v>
      </c>
      <c r="K14" s="495">
        <v>268.8039</v>
      </c>
      <c r="L14" s="756">
        <v>312.79453097493507</v>
      </c>
    </row>
    <row r="15" ht="12.75" customHeight="1">
      <c r="A15" s="491" t="s">
        <v>698</v>
      </c>
      <c r="B15" s="495">
        <v>157.0</v>
      </c>
      <c r="C15" s="495">
        <v>174.1</v>
      </c>
      <c r="D15" s="495">
        <v>166.0</v>
      </c>
      <c r="E15" s="495">
        <v>191.5</v>
      </c>
      <c r="F15" s="495">
        <v>208.8</v>
      </c>
      <c r="G15" s="495">
        <v>255.7</v>
      </c>
      <c r="H15" s="495">
        <v>275.0</v>
      </c>
      <c r="I15" s="495">
        <v>267.0</v>
      </c>
      <c r="J15" s="495">
        <v>252.1</v>
      </c>
      <c r="K15" s="495">
        <v>276.4</v>
      </c>
      <c r="L15" s="756">
        <v>299.4</v>
      </c>
      <c r="M15" s="492"/>
      <c r="N15" s="492"/>
      <c r="O15" s="492"/>
      <c r="P15" s="492"/>
      <c r="Q15" s="492"/>
      <c r="R15" s="492"/>
      <c r="S15" s="492"/>
      <c r="T15" s="492"/>
      <c r="U15" s="492"/>
      <c r="V15" s="492"/>
      <c r="W15" s="492"/>
      <c r="X15" s="492"/>
      <c r="Y15" s="492"/>
      <c r="Z15" s="492"/>
    </row>
    <row r="16" ht="12.75" customHeight="1">
      <c r="A16" s="491" t="s">
        <v>984</v>
      </c>
      <c r="B16" s="495">
        <v>841.0660100000001</v>
      </c>
      <c r="C16" s="495">
        <v>895.1300400000001</v>
      </c>
      <c r="D16" s="495">
        <v>1005.9662099999999</v>
      </c>
      <c r="E16" s="495">
        <v>886.0612</v>
      </c>
      <c r="F16" s="495">
        <v>820.5623999999999</v>
      </c>
      <c r="G16" s="495">
        <v>819.754</v>
      </c>
      <c r="H16" s="495">
        <v>798.1725</v>
      </c>
      <c r="I16" s="495">
        <v>787.244</v>
      </c>
      <c r="J16" s="495">
        <v>824.0</v>
      </c>
      <c r="K16" s="495">
        <v>850.6974</v>
      </c>
      <c r="L16" s="779">
        <v>878.3</v>
      </c>
    </row>
    <row r="17" ht="12.75" customHeight="1">
      <c r="A17" s="492" t="s">
        <v>538</v>
      </c>
      <c r="B17" s="495">
        <v>1889.66601</v>
      </c>
      <c r="C17" s="495">
        <v>1930.63004</v>
      </c>
      <c r="D17" s="495">
        <v>1880.6662099999999</v>
      </c>
      <c r="E17" s="495">
        <v>1882.9352</v>
      </c>
      <c r="F17" s="495">
        <v>1818.3084</v>
      </c>
      <c r="G17" s="495">
        <v>1790.42</v>
      </c>
      <c r="H17" s="495">
        <v>1777.2678</v>
      </c>
      <c r="I17" s="495">
        <v>1769.821</v>
      </c>
      <c r="J17" s="495">
        <v>1823.1</v>
      </c>
      <c r="K17" s="495">
        <v>1872.0013</v>
      </c>
      <c r="L17" s="756">
        <v>1929.7798216726094</v>
      </c>
      <c r="M17" s="492"/>
      <c r="N17" s="492"/>
      <c r="O17" s="492"/>
      <c r="P17" s="492"/>
      <c r="Q17" s="492"/>
      <c r="R17" s="492"/>
      <c r="S17" s="492"/>
      <c r="T17" s="492"/>
      <c r="U17" s="492"/>
      <c r="V17" s="492"/>
      <c r="W17" s="492"/>
      <c r="X17" s="492"/>
      <c r="Y17" s="492"/>
      <c r="Z17" s="492"/>
    </row>
    <row r="18" ht="12.75" customHeight="1">
      <c r="A18" s="498"/>
      <c r="L18" s="498"/>
    </row>
    <row r="19" ht="12.75" customHeight="1">
      <c r="A19" s="498"/>
      <c r="C19" s="495"/>
      <c r="D19" s="495"/>
      <c r="E19" s="495"/>
      <c r="F19" s="495"/>
      <c r="G19" s="495"/>
      <c r="H19" s="495"/>
      <c r="I19" s="495"/>
      <c r="J19" s="756"/>
      <c r="L19" s="498"/>
    </row>
    <row r="20" ht="12.75" customHeight="1">
      <c r="A20" s="498"/>
      <c r="L20" s="498"/>
    </row>
    <row r="21" ht="12.75" customHeight="1">
      <c r="A21" s="498"/>
      <c r="L21" s="498"/>
    </row>
    <row r="22" ht="12.75" customHeight="1">
      <c r="A22" s="498"/>
      <c r="L22" s="498"/>
    </row>
    <row r="23" ht="12.75" customHeight="1">
      <c r="A23" s="498"/>
      <c r="L23" s="498"/>
    </row>
    <row r="24" ht="12.75" customHeight="1">
      <c r="A24" s="498"/>
      <c r="L24" s="498"/>
    </row>
    <row r="25" ht="12.75" customHeight="1">
      <c r="A25" s="498"/>
      <c r="L25" s="498"/>
    </row>
    <row r="26" ht="12.75" customHeight="1">
      <c r="A26" s="498"/>
      <c r="L26" s="498"/>
    </row>
    <row r="27" ht="12.75" customHeight="1">
      <c r="A27" s="498"/>
      <c r="L27" s="498"/>
    </row>
    <row r="28" ht="12.75" customHeight="1">
      <c r="A28" s="498"/>
      <c r="L28" s="498"/>
    </row>
    <row r="29" ht="12.75" customHeight="1">
      <c r="A29" s="498"/>
      <c r="L29" s="498"/>
    </row>
    <row r="30" ht="12.75" customHeight="1">
      <c r="A30" s="498"/>
      <c r="L30" s="498"/>
    </row>
    <row r="31" ht="12.75" customHeight="1">
      <c r="A31" s="498"/>
      <c r="L31" s="498"/>
    </row>
    <row r="32" ht="12.75" customHeight="1">
      <c r="A32" s="498"/>
      <c r="L32" s="498"/>
    </row>
    <row r="33" ht="12.75" customHeight="1">
      <c r="A33" s="498"/>
      <c r="L33" s="498"/>
    </row>
    <row r="34" ht="12.75" customHeight="1">
      <c r="A34" s="498"/>
      <c r="L34" s="498"/>
    </row>
    <row r="35" ht="12.75" customHeight="1">
      <c r="A35" s="498"/>
      <c r="L35" s="498"/>
    </row>
    <row r="36" ht="12.75" customHeight="1">
      <c r="A36" s="498"/>
      <c r="L36" s="498"/>
    </row>
    <row r="37" ht="12.75" customHeight="1">
      <c r="A37" s="498"/>
      <c r="L37" s="498"/>
    </row>
    <row r="38" ht="12.75" customHeight="1">
      <c r="A38" s="498"/>
      <c r="L38" s="498"/>
    </row>
    <row r="39" ht="12.75" customHeight="1">
      <c r="A39" s="498"/>
      <c r="L39" s="498"/>
    </row>
    <row r="40" ht="12.75" customHeight="1">
      <c r="A40" s="498"/>
      <c r="L40" s="498"/>
    </row>
    <row r="41" ht="12.75" customHeight="1">
      <c r="A41" s="498"/>
      <c r="L41" s="498"/>
    </row>
    <row r="42" ht="12.75" customHeight="1">
      <c r="A42" s="498"/>
      <c r="L42" s="498"/>
    </row>
    <row r="43" ht="12.75" customHeight="1">
      <c r="A43" s="498"/>
      <c r="L43" s="498"/>
    </row>
    <row r="44" ht="12.75" customHeight="1">
      <c r="A44" s="498"/>
      <c r="L44" s="498"/>
    </row>
    <row r="45" ht="12.75" customHeight="1">
      <c r="A45" s="498"/>
      <c r="L45" s="498"/>
    </row>
    <row r="46" ht="12.75" customHeight="1">
      <c r="A46" s="498"/>
      <c r="L46" s="498"/>
    </row>
    <row r="47" ht="12.75" customHeight="1">
      <c r="A47" s="498"/>
      <c r="L47" s="498"/>
    </row>
    <row r="48" ht="12.75" customHeight="1">
      <c r="A48" s="498"/>
      <c r="L48" s="498"/>
    </row>
    <row r="49" ht="12.75" customHeight="1">
      <c r="A49" s="498"/>
      <c r="L49" s="498"/>
    </row>
    <row r="50" ht="12.75" customHeight="1">
      <c r="A50" s="498"/>
      <c r="L50" s="498"/>
    </row>
    <row r="51" ht="12.75" customHeight="1">
      <c r="A51" s="498"/>
      <c r="L51" s="498"/>
    </row>
    <row r="52" ht="12.75" customHeight="1">
      <c r="A52" s="498"/>
      <c r="L52" s="498"/>
    </row>
    <row r="53" ht="12.75" customHeight="1">
      <c r="A53" s="498"/>
      <c r="L53" s="498"/>
    </row>
    <row r="54" ht="12.75" customHeight="1">
      <c r="A54" s="498"/>
      <c r="L54" s="498"/>
    </row>
    <row r="55" ht="12.75" customHeight="1">
      <c r="A55" s="498"/>
      <c r="L55" s="498"/>
    </row>
    <row r="56" ht="12.75" customHeight="1">
      <c r="A56" s="498"/>
      <c r="L56" s="498"/>
    </row>
    <row r="57" ht="12.75" customHeight="1">
      <c r="A57" s="498"/>
      <c r="L57" s="498"/>
    </row>
    <row r="58" ht="12.75" customHeight="1">
      <c r="A58" s="498"/>
      <c r="L58" s="498"/>
    </row>
    <row r="59" ht="12.75" customHeight="1">
      <c r="A59" s="498"/>
      <c r="L59" s="498"/>
    </row>
    <row r="60" ht="12.75" customHeight="1">
      <c r="A60" s="498"/>
      <c r="L60" s="498"/>
    </row>
    <row r="61" ht="12.75" customHeight="1">
      <c r="A61" s="498"/>
      <c r="L61" s="498"/>
    </row>
    <row r="62" ht="12.75" customHeight="1">
      <c r="A62" s="498"/>
      <c r="L62" s="498"/>
    </row>
    <row r="63" ht="12.75" customHeight="1">
      <c r="A63" s="498"/>
      <c r="L63" s="498"/>
    </row>
    <row r="64" ht="12.75" customHeight="1">
      <c r="A64" s="498"/>
      <c r="L64" s="498"/>
    </row>
    <row r="65" ht="12.75" customHeight="1">
      <c r="A65" s="498"/>
      <c r="L65" s="498"/>
    </row>
    <row r="66" ht="12.75" customHeight="1">
      <c r="A66" s="498"/>
      <c r="L66" s="498"/>
    </row>
    <row r="67" ht="12.75" customHeight="1">
      <c r="A67" s="498"/>
      <c r="L67" s="498"/>
    </row>
    <row r="68" ht="12.75" customHeight="1">
      <c r="A68" s="498"/>
      <c r="L68" s="498"/>
    </row>
    <row r="69" ht="12.75" customHeight="1">
      <c r="A69" s="498"/>
      <c r="L69" s="498"/>
    </row>
    <row r="70" ht="12.75" customHeight="1">
      <c r="A70" s="498"/>
      <c r="L70" s="498"/>
    </row>
    <row r="71" ht="12.75" customHeight="1">
      <c r="A71" s="498"/>
      <c r="L71" s="498"/>
    </row>
    <row r="72" ht="12.75" customHeight="1">
      <c r="A72" s="498"/>
      <c r="L72" s="498"/>
    </row>
    <row r="73" ht="12.75" customHeight="1">
      <c r="A73" s="498"/>
      <c r="L73" s="498"/>
    </row>
    <row r="74" ht="12.75" customHeight="1">
      <c r="A74" s="498"/>
      <c r="L74" s="498"/>
    </row>
    <row r="75" ht="12.75" customHeight="1">
      <c r="A75" s="498"/>
      <c r="L75" s="498"/>
    </row>
    <row r="76" ht="12.75" customHeight="1">
      <c r="A76" s="498"/>
      <c r="L76" s="498"/>
    </row>
    <row r="77" ht="12.75" customHeight="1">
      <c r="A77" s="498"/>
      <c r="L77" s="498"/>
    </row>
    <row r="78" ht="12.75" customHeight="1">
      <c r="A78" s="498"/>
      <c r="L78" s="498"/>
    </row>
    <row r="79" ht="12.75" customHeight="1">
      <c r="A79" s="498"/>
      <c r="L79" s="498"/>
    </row>
    <row r="80" ht="12.75" customHeight="1">
      <c r="A80" s="498"/>
      <c r="L80" s="498"/>
    </row>
    <row r="81" ht="12.75" customHeight="1">
      <c r="A81" s="498"/>
      <c r="L81" s="498"/>
    </row>
    <row r="82" ht="12.75" customHeight="1">
      <c r="A82" s="498"/>
      <c r="L82" s="498"/>
    </row>
    <row r="83" ht="12.75" customHeight="1">
      <c r="A83" s="498"/>
      <c r="L83" s="498"/>
    </row>
    <row r="84" ht="12.75" customHeight="1">
      <c r="A84" s="498"/>
      <c r="L84" s="498"/>
    </row>
    <row r="85" ht="12.75" customHeight="1">
      <c r="A85" s="498"/>
      <c r="L85" s="498"/>
    </row>
    <row r="86" ht="12.75" customHeight="1">
      <c r="A86" s="498"/>
      <c r="L86" s="498"/>
    </row>
    <row r="87" ht="12.75" customHeight="1">
      <c r="A87" s="498"/>
      <c r="L87" s="498"/>
    </row>
    <row r="88" ht="12.75" customHeight="1">
      <c r="A88" s="498"/>
      <c r="L88" s="498"/>
    </row>
    <row r="89" ht="12.75" customHeight="1">
      <c r="A89" s="498"/>
      <c r="L89" s="498"/>
    </row>
    <row r="90" ht="12.75" customHeight="1">
      <c r="A90" s="498"/>
      <c r="L90" s="498"/>
    </row>
    <row r="91" ht="12.75" customHeight="1">
      <c r="A91" s="498"/>
      <c r="L91" s="498"/>
    </row>
    <row r="92" ht="12.75" customHeight="1">
      <c r="A92" s="498"/>
      <c r="L92" s="498"/>
    </row>
    <row r="93" ht="12.75" customHeight="1">
      <c r="A93" s="498"/>
      <c r="L93" s="498"/>
    </row>
    <row r="94" ht="12.75" customHeight="1">
      <c r="A94" s="498"/>
      <c r="L94" s="498"/>
    </row>
    <row r="95" ht="12.75" customHeight="1">
      <c r="A95" s="498"/>
      <c r="L95" s="498"/>
    </row>
    <row r="96" ht="12.75" customHeight="1">
      <c r="A96" s="498"/>
      <c r="L96" s="498"/>
    </row>
    <row r="97" ht="12.75" customHeight="1">
      <c r="A97" s="498"/>
      <c r="L97" s="498"/>
    </row>
    <row r="98" ht="12.75" customHeight="1">
      <c r="A98" s="498"/>
      <c r="L98" s="498"/>
    </row>
    <row r="99" ht="12.75" customHeight="1">
      <c r="A99" s="498"/>
      <c r="L99" s="498"/>
    </row>
    <row r="100" ht="12.75" customHeight="1">
      <c r="A100" s="498"/>
      <c r="L100" s="498"/>
    </row>
    <row r="101" ht="12.75" customHeight="1">
      <c r="A101" s="498"/>
      <c r="L101" s="498"/>
    </row>
    <row r="102" ht="12.75" customHeight="1">
      <c r="A102" s="498"/>
      <c r="L102" s="498"/>
    </row>
    <row r="103" ht="12.75" customHeight="1">
      <c r="A103" s="498"/>
      <c r="L103" s="498"/>
    </row>
    <row r="104" ht="12.75" customHeight="1">
      <c r="A104" s="498"/>
      <c r="L104" s="498"/>
    </row>
    <row r="105" ht="12.75" customHeight="1">
      <c r="A105" s="498"/>
      <c r="L105" s="498"/>
    </row>
    <row r="106" ht="12.75" customHeight="1">
      <c r="A106" s="498"/>
      <c r="L106" s="498"/>
    </row>
    <row r="107" ht="12.75" customHeight="1">
      <c r="A107" s="498"/>
      <c r="L107" s="498"/>
    </row>
    <row r="108" ht="12.75" customHeight="1">
      <c r="A108" s="498"/>
      <c r="L108" s="498"/>
    </row>
    <row r="109" ht="12.75" customHeight="1">
      <c r="A109" s="498"/>
      <c r="L109" s="498"/>
    </row>
    <row r="110" ht="12.75" customHeight="1">
      <c r="A110" s="498"/>
      <c r="L110" s="498"/>
    </row>
    <row r="111" ht="12.75" customHeight="1">
      <c r="A111" s="498"/>
      <c r="L111" s="498"/>
    </row>
    <row r="112" ht="12.75" customHeight="1">
      <c r="A112" s="498"/>
      <c r="L112" s="498"/>
    </row>
    <row r="113" ht="12.75" customHeight="1">
      <c r="A113" s="498"/>
      <c r="L113" s="498"/>
    </row>
    <row r="114" ht="12.75" customHeight="1">
      <c r="A114" s="498"/>
      <c r="L114" s="498"/>
    </row>
    <row r="115" ht="12.75" customHeight="1">
      <c r="A115" s="498"/>
      <c r="L115" s="498"/>
    </row>
    <row r="116" ht="12.75" customHeight="1">
      <c r="A116" s="498"/>
      <c r="L116" s="498"/>
    </row>
    <row r="117" ht="12.75" customHeight="1">
      <c r="A117" s="498"/>
      <c r="L117" s="498"/>
    </row>
    <row r="118" ht="12.75" customHeight="1">
      <c r="A118" s="498"/>
      <c r="L118" s="498"/>
    </row>
    <row r="119" ht="12.75" customHeight="1">
      <c r="A119" s="498"/>
      <c r="L119" s="498"/>
    </row>
    <row r="120" ht="12.75" customHeight="1">
      <c r="A120" s="498"/>
      <c r="L120" s="498"/>
    </row>
    <row r="121" ht="12.75" customHeight="1">
      <c r="A121" s="498"/>
      <c r="L121" s="498"/>
    </row>
    <row r="122" ht="12.75" customHeight="1">
      <c r="A122" s="498"/>
      <c r="L122" s="498"/>
    </row>
    <row r="123" ht="12.75" customHeight="1">
      <c r="A123" s="498"/>
      <c r="L123" s="498"/>
    </row>
    <row r="124" ht="12.75" customHeight="1">
      <c r="A124" s="498"/>
      <c r="L124" s="498"/>
    </row>
    <row r="125" ht="12.75" customHeight="1">
      <c r="A125" s="498"/>
      <c r="L125" s="498"/>
    </row>
    <row r="126" ht="12.75" customHeight="1">
      <c r="A126" s="498"/>
      <c r="L126" s="498"/>
    </row>
    <row r="127" ht="12.75" customHeight="1">
      <c r="A127" s="498"/>
      <c r="L127" s="498"/>
    </row>
    <row r="128" ht="12.75" customHeight="1">
      <c r="A128" s="498"/>
      <c r="L128" s="498"/>
    </row>
    <row r="129" ht="12.75" customHeight="1">
      <c r="A129" s="498"/>
      <c r="L129" s="498"/>
    </row>
    <row r="130" ht="12.75" customHeight="1">
      <c r="A130" s="498"/>
      <c r="L130" s="498"/>
    </row>
    <row r="131" ht="12.75" customHeight="1">
      <c r="A131" s="498"/>
      <c r="L131" s="498"/>
    </row>
    <row r="132" ht="12.75" customHeight="1">
      <c r="A132" s="498"/>
      <c r="L132" s="498"/>
    </row>
    <row r="133" ht="12.75" customHeight="1">
      <c r="A133" s="498"/>
      <c r="L133" s="498"/>
    </row>
    <row r="134" ht="12.75" customHeight="1">
      <c r="A134" s="498"/>
      <c r="L134" s="498"/>
    </row>
    <row r="135" ht="12.75" customHeight="1">
      <c r="A135" s="498"/>
      <c r="L135" s="498"/>
    </row>
    <row r="136" ht="12.75" customHeight="1">
      <c r="A136" s="498"/>
      <c r="L136" s="498"/>
    </row>
    <row r="137" ht="12.75" customHeight="1">
      <c r="A137" s="498"/>
      <c r="L137" s="498"/>
    </row>
    <row r="138" ht="12.75" customHeight="1">
      <c r="A138" s="498"/>
      <c r="L138" s="498"/>
    </row>
    <row r="139" ht="12.75" customHeight="1">
      <c r="A139" s="498"/>
      <c r="L139" s="498"/>
    </row>
    <row r="140" ht="12.75" customHeight="1">
      <c r="A140" s="498"/>
      <c r="L140" s="498"/>
    </row>
    <row r="141" ht="12.75" customHeight="1">
      <c r="A141" s="498"/>
      <c r="L141" s="498"/>
    </row>
    <row r="142" ht="12.75" customHeight="1">
      <c r="A142" s="498"/>
      <c r="L142" s="498"/>
    </row>
    <row r="143" ht="12.75" customHeight="1">
      <c r="A143" s="498"/>
      <c r="L143" s="498"/>
    </row>
    <row r="144" ht="12.75" customHeight="1">
      <c r="A144" s="498"/>
      <c r="L144" s="498"/>
    </row>
    <row r="145" ht="12.75" customHeight="1">
      <c r="A145" s="498"/>
      <c r="L145" s="498"/>
    </row>
    <row r="146" ht="12.75" customHeight="1">
      <c r="A146" s="498"/>
      <c r="L146" s="498"/>
    </row>
    <row r="147" ht="12.75" customHeight="1">
      <c r="A147" s="498"/>
      <c r="L147" s="498"/>
    </row>
    <row r="148" ht="12.75" customHeight="1">
      <c r="A148" s="498"/>
      <c r="L148" s="498"/>
    </row>
    <row r="149" ht="12.75" customHeight="1">
      <c r="A149" s="498"/>
      <c r="L149" s="498"/>
    </row>
    <row r="150" ht="12.75" customHeight="1">
      <c r="A150" s="498"/>
      <c r="L150" s="498"/>
    </row>
    <row r="151" ht="12.75" customHeight="1">
      <c r="A151" s="498"/>
      <c r="L151" s="498"/>
    </row>
    <row r="152" ht="12.75" customHeight="1">
      <c r="A152" s="498"/>
      <c r="L152" s="498"/>
    </row>
    <row r="153" ht="12.75" customHeight="1">
      <c r="A153" s="498"/>
      <c r="L153" s="498"/>
    </row>
    <row r="154" ht="12.75" customHeight="1">
      <c r="A154" s="498"/>
      <c r="L154" s="498"/>
    </row>
    <row r="155" ht="12.75" customHeight="1">
      <c r="A155" s="498"/>
      <c r="L155" s="498"/>
    </row>
    <row r="156" ht="12.75" customHeight="1">
      <c r="A156" s="498"/>
      <c r="L156" s="498"/>
    </row>
    <row r="157" ht="12.75" customHeight="1">
      <c r="A157" s="498"/>
      <c r="L157" s="498"/>
    </row>
    <row r="158" ht="12.75" customHeight="1">
      <c r="A158" s="498"/>
      <c r="L158" s="498"/>
    </row>
    <row r="159" ht="12.75" customHeight="1">
      <c r="A159" s="498"/>
      <c r="L159" s="498"/>
    </row>
    <row r="160" ht="12.75" customHeight="1">
      <c r="A160" s="498"/>
      <c r="L160" s="498"/>
    </row>
    <row r="161" ht="12.75" customHeight="1">
      <c r="A161" s="498"/>
      <c r="L161" s="498"/>
    </row>
    <row r="162" ht="12.75" customHeight="1">
      <c r="A162" s="498"/>
      <c r="L162" s="498"/>
    </row>
    <row r="163" ht="12.75" customHeight="1">
      <c r="A163" s="498"/>
      <c r="L163" s="498"/>
    </row>
    <row r="164" ht="12.75" customHeight="1">
      <c r="A164" s="498"/>
      <c r="L164" s="498"/>
    </row>
    <row r="165" ht="12.75" customHeight="1">
      <c r="A165" s="498"/>
      <c r="L165" s="498"/>
    </row>
    <row r="166" ht="12.75" customHeight="1">
      <c r="A166" s="498"/>
      <c r="L166" s="498"/>
    </row>
    <row r="167" ht="12.75" customHeight="1">
      <c r="A167" s="498"/>
      <c r="L167" s="498"/>
    </row>
    <row r="168" ht="12.75" customHeight="1">
      <c r="A168" s="498"/>
      <c r="L168" s="498"/>
    </row>
    <row r="169" ht="12.75" customHeight="1">
      <c r="A169" s="498"/>
      <c r="L169" s="498"/>
    </row>
    <row r="170" ht="12.75" customHeight="1">
      <c r="A170" s="498"/>
      <c r="L170" s="498"/>
    </row>
    <row r="171" ht="12.75" customHeight="1">
      <c r="A171" s="498"/>
      <c r="L171" s="498"/>
    </row>
    <row r="172" ht="12.75" customHeight="1">
      <c r="A172" s="498"/>
      <c r="L172" s="498"/>
    </row>
    <row r="173" ht="12.75" customHeight="1">
      <c r="A173" s="498"/>
      <c r="L173" s="498"/>
    </row>
    <row r="174" ht="12.75" customHeight="1">
      <c r="A174" s="498"/>
      <c r="L174" s="498"/>
    </row>
    <row r="175" ht="12.75" customHeight="1">
      <c r="A175" s="498"/>
      <c r="L175" s="498"/>
    </row>
    <row r="176" ht="12.75" customHeight="1">
      <c r="A176" s="498"/>
      <c r="L176" s="498"/>
    </row>
    <row r="177" ht="12.75" customHeight="1">
      <c r="A177" s="498"/>
      <c r="L177" s="498"/>
    </row>
    <row r="178" ht="12.75" customHeight="1">
      <c r="A178" s="498"/>
      <c r="L178" s="498"/>
    </row>
    <row r="179" ht="12.75" customHeight="1">
      <c r="A179" s="498"/>
      <c r="L179" s="498"/>
    </row>
    <row r="180" ht="12.75" customHeight="1">
      <c r="A180" s="498"/>
      <c r="L180" s="498"/>
    </row>
    <row r="181" ht="12.75" customHeight="1">
      <c r="A181" s="498"/>
      <c r="L181" s="498"/>
    </row>
    <row r="182" ht="12.75" customHeight="1">
      <c r="A182" s="498"/>
      <c r="L182" s="498"/>
    </row>
    <row r="183" ht="12.75" customHeight="1">
      <c r="A183" s="498"/>
      <c r="L183" s="498"/>
    </row>
    <row r="184" ht="12.75" customHeight="1">
      <c r="A184" s="498"/>
      <c r="L184" s="498"/>
    </row>
    <row r="185" ht="12.75" customHeight="1">
      <c r="A185" s="498"/>
      <c r="L185" s="498"/>
    </row>
    <row r="186" ht="12.75" customHeight="1">
      <c r="A186" s="498"/>
      <c r="L186" s="498"/>
    </row>
    <row r="187" ht="12.75" customHeight="1">
      <c r="A187" s="498"/>
      <c r="L187" s="498"/>
    </row>
    <row r="188" ht="12.75" customHeight="1">
      <c r="A188" s="498"/>
      <c r="L188" s="498"/>
    </row>
    <row r="189" ht="12.75" customHeight="1">
      <c r="A189" s="498"/>
      <c r="L189" s="498"/>
    </row>
    <row r="190" ht="12.75" customHeight="1">
      <c r="A190" s="498"/>
      <c r="L190" s="498"/>
    </row>
    <row r="191" ht="12.75" customHeight="1">
      <c r="A191" s="498"/>
      <c r="L191" s="498"/>
    </row>
    <row r="192" ht="12.75" customHeight="1">
      <c r="A192" s="498"/>
      <c r="L192" s="498"/>
    </row>
    <row r="193" ht="12.75" customHeight="1">
      <c r="A193" s="498"/>
      <c r="L193" s="498"/>
    </row>
    <row r="194" ht="12.75" customHeight="1">
      <c r="A194" s="498"/>
      <c r="L194" s="498"/>
    </row>
    <row r="195" ht="12.75" customHeight="1">
      <c r="A195" s="498"/>
      <c r="L195" s="498"/>
    </row>
    <row r="196" ht="12.75" customHeight="1">
      <c r="A196" s="498"/>
      <c r="L196" s="498"/>
    </row>
    <row r="197" ht="12.75" customHeight="1">
      <c r="A197" s="498"/>
      <c r="L197" s="498"/>
    </row>
    <row r="198" ht="12.75" customHeight="1">
      <c r="A198" s="498"/>
      <c r="L198" s="498"/>
    </row>
    <row r="199" ht="12.75" customHeight="1">
      <c r="A199" s="498"/>
      <c r="L199" s="498"/>
    </row>
    <row r="200" ht="12.75" customHeight="1">
      <c r="A200" s="498"/>
      <c r="L200" s="498"/>
    </row>
    <row r="201" ht="12.75" customHeight="1">
      <c r="A201" s="498"/>
      <c r="L201" s="498"/>
    </row>
    <row r="202" ht="12.75" customHeight="1">
      <c r="A202" s="498"/>
      <c r="L202" s="498"/>
    </row>
    <row r="203" ht="12.75" customHeight="1">
      <c r="A203" s="498"/>
      <c r="L203" s="498"/>
    </row>
    <row r="204" ht="12.75" customHeight="1">
      <c r="A204" s="498"/>
      <c r="L204" s="498"/>
    </row>
    <row r="205" ht="12.75" customHeight="1">
      <c r="A205" s="498"/>
      <c r="L205" s="498"/>
    </row>
    <row r="206" ht="12.75" customHeight="1">
      <c r="A206" s="498"/>
      <c r="L206" s="498"/>
    </row>
    <row r="207" ht="12.75" customHeight="1">
      <c r="A207" s="498"/>
      <c r="L207" s="498"/>
    </row>
    <row r="208" ht="12.75" customHeight="1">
      <c r="A208" s="498"/>
      <c r="L208" s="498"/>
    </row>
    <row r="209" ht="12.75" customHeight="1">
      <c r="A209" s="498"/>
      <c r="L209" s="498"/>
    </row>
    <row r="210" ht="12.75" customHeight="1">
      <c r="A210" s="498"/>
      <c r="L210" s="498"/>
    </row>
    <row r="211" ht="12.75" customHeight="1">
      <c r="A211" s="498"/>
      <c r="L211" s="498"/>
    </row>
    <row r="212" ht="12.75" customHeight="1">
      <c r="A212" s="498"/>
      <c r="L212" s="498"/>
    </row>
    <row r="213" ht="12.75" customHeight="1">
      <c r="A213" s="498"/>
      <c r="L213" s="498"/>
    </row>
    <row r="214" ht="12.75" customHeight="1">
      <c r="A214" s="498"/>
      <c r="L214" s="498"/>
    </row>
    <row r="215" ht="12.75" customHeight="1">
      <c r="A215" s="498"/>
      <c r="L215" s="498"/>
    </row>
    <row r="216" ht="12.75" customHeight="1">
      <c r="A216" s="498"/>
      <c r="L216" s="498"/>
    </row>
    <row r="217" ht="12.75" customHeight="1">
      <c r="A217" s="498"/>
      <c r="L217" s="498"/>
    </row>
    <row r="218" ht="12.75" customHeight="1">
      <c r="A218" s="498"/>
      <c r="L218" s="498"/>
    </row>
    <row r="219" ht="12.75" customHeight="1">
      <c r="A219" s="498"/>
      <c r="L219" s="498"/>
    </row>
    <row r="220" ht="12.75" customHeight="1">
      <c r="A220" s="498"/>
      <c r="L220" s="498"/>
    </row>
    <row r="221" ht="12.75" customHeight="1">
      <c r="A221" s="498"/>
      <c r="L221" s="498"/>
    </row>
    <row r="222" ht="12.75" customHeight="1">
      <c r="A222" s="498"/>
      <c r="L222" s="498"/>
    </row>
    <row r="223" ht="12.75" customHeight="1">
      <c r="A223" s="498"/>
      <c r="L223" s="498"/>
    </row>
    <row r="224" ht="12.75" customHeight="1">
      <c r="A224" s="498"/>
      <c r="L224" s="498"/>
    </row>
    <row r="225" ht="12.75" customHeight="1">
      <c r="A225" s="498"/>
      <c r="L225" s="498"/>
    </row>
    <row r="226" ht="12.75" customHeight="1">
      <c r="A226" s="498"/>
      <c r="L226" s="498"/>
    </row>
    <row r="227" ht="12.75" customHeight="1">
      <c r="A227" s="498"/>
      <c r="L227" s="498"/>
    </row>
    <row r="228" ht="12.75" customHeight="1">
      <c r="A228" s="498"/>
      <c r="L228" s="498"/>
    </row>
    <row r="229" ht="12.75" customHeight="1">
      <c r="A229" s="498"/>
      <c r="L229" s="498"/>
    </row>
    <row r="230" ht="12.75" customHeight="1">
      <c r="A230" s="498"/>
      <c r="L230" s="498"/>
    </row>
    <row r="231" ht="12.75" customHeight="1">
      <c r="A231" s="498"/>
      <c r="L231" s="498"/>
    </row>
    <row r="232" ht="12.75" customHeight="1">
      <c r="A232" s="498"/>
      <c r="L232" s="498"/>
    </row>
    <row r="233" ht="12.75" customHeight="1">
      <c r="A233" s="498"/>
      <c r="L233" s="498"/>
    </row>
    <row r="234" ht="12.75" customHeight="1">
      <c r="A234" s="498"/>
      <c r="L234" s="498"/>
    </row>
    <row r="235" ht="12.75" customHeight="1">
      <c r="A235" s="498"/>
      <c r="L235" s="498"/>
    </row>
    <row r="236" ht="12.75" customHeight="1">
      <c r="A236" s="498"/>
      <c r="L236" s="498"/>
    </row>
    <row r="237" ht="12.75" customHeight="1">
      <c r="A237" s="498"/>
      <c r="L237" s="498"/>
    </row>
    <row r="238" ht="12.75" customHeight="1">
      <c r="A238" s="498"/>
      <c r="L238" s="498"/>
    </row>
    <row r="239" ht="12.75" customHeight="1">
      <c r="A239" s="498"/>
      <c r="L239" s="498"/>
    </row>
    <row r="240" ht="12.75" customHeight="1">
      <c r="A240" s="498"/>
      <c r="L240" s="498"/>
    </row>
    <row r="241" ht="12.75" customHeight="1">
      <c r="A241" s="498"/>
      <c r="L241" s="498"/>
    </row>
    <row r="242" ht="12.75" customHeight="1">
      <c r="A242" s="498"/>
      <c r="L242" s="498"/>
    </row>
    <row r="243" ht="12.75" customHeight="1">
      <c r="A243" s="498"/>
      <c r="L243" s="498"/>
    </row>
    <row r="244" ht="12.75" customHeight="1">
      <c r="A244" s="498"/>
      <c r="L244" s="498"/>
    </row>
    <row r="245" ht="12.75" customHeight="1">
      <c r="A245" s="498"/>
      <c r="L245" s="498"/>
    </row>
    <row r="246" ht="12.75" customHeight="1">
      <c r="A246" s="498"/>
      <c r="L246" s="498"/>
    </row>
    <row r="247" ht="12.75" customHeight="1">
      <c r="A247" s="498"/>
      <c r="L247" s="498"/>
    </row>
    <row r="248" ht="12.75" customHeight="1">
      <c r="A248" s="498"/>
      <c r="L248" s="498"/>
    </row>
    <row r="249" ht="12.75" customHeight="1">
      <c r="A249" s="498"/>
      <c r="L249" s="498"/>
    </row>
    <row r="250" ht="12.75" customHeight="1">
      <c r="A250" s="498"/>
      <c r="L250" s="498"/>
    </row>
    <row r="251" ht="12.75" customHeight="1">
      <c r="A251" s="498"/>
      <c r="L251" s="498"/>
    </row>
    <row r="252" ht="12.75" customHeight="1">
      <c r="A252" s="498"/>
      <c r="L252" s="498"/>
    </row>
    <row r="253" ht="12.75" customHeight="1">
      <c r="A253" s="498"/>
      <c r="L253" s="498"/>
    </row>
    <row r="254" ht="12.75" customHeight="1">
      <c r="A254" s="498"/>
      <c r="L254" s="498"/>
    </row>
    <row r="255" ht="12.75" customHeight="1">
      <c r="A255" s="498"/>
      <c r="L255" s="498"/>
    </row>
    <row r="256" ht="12.75" customHeight="1">
      <c r="A256" s="498"/>
      <c r="L256" s="498"/>
    </row>
    <row r="257" ht="12.75" customHeight="1">
      <c r="A257" s="498"/>
      <c r="L257" s="498"/>
    </row>
    <row r="258" ht="12.75" customHeight="1">
      <c r="A258" s="498"/>
      <c r="L258" s="498"/>
    </row>
    <row r="259" ht="12.75" customHeight="1">
      <c r="A259" s="498"/>
      <c r="L259" s="498"/>
    </row>
    <row r="260" ht="12.75" customHeight="1">
      <c r="A260" s="498"/>
      <c r="L260" s="498"/>
    </row>
    <row r="261" ht="12.75" customHeight="1">
      <c r="A261" s="498"/>
      <c r="L261" s="498"/>
    </row>
    <row r="262" ht="12.75" customHeight="1">
      <c r="A262" s="498"/>
      <c r="L262" s="498"/>
    </row>
    <row r="263" ht="12.75" customHeight="1">
      <c r="A263" s="498"/>
      <c r="L263" s="498"/>
    </row>
    <row r="264" ht="12.75" customHeight="1">
      <c r="A264" s="498"/>
      <c r="L264" s="498"/>
    </row>
    <row r="265" ht="12.75" customHeight="1">
      <c r="A265" s="498"/>
      <c r="L265" s="498"/>
    </row>
    <row r="266" ht="12.75" customHeight="1">
      <c r="A266" s="498"/>
      <c r="L266" s="498"/>
    </row>
    <row r="267" ht="12.75" customHeight="1">
      <c r="A267" s="498"/>
      <c r="L267" s="498"/>
    </row>
    <row r="268" ht="12.75" customHeight="1">
      <c r="A268" s="498"/>
      <c r="L268" s="498"/>
    </row>
    <row r="269" ht="12.75" customHeight="1">
      <c r="A269" s="498"/>
      <c r="L269" s="498"/>
    </row>
    <row r="270" ht="12.75" customHeight="1">
      <c r="A270" s="498"/>
      <c r="L270" s="498"/>
    </row>
    <row r="271" ht="12.75" customHeight="1">
      <c r="A271" s="498"/>
      <c r="L271" s="498"/>
    </row>
    <row r="272" ht="12.75" customHeight="1">
      <c r="A272" s="498"/>
      <c r="L272" s="498"/>
    </row>
    <row r="273" ht="12.75" customHeight="1">
      <c r="A273" s="498"/>
      <c r="L273" s="498"/>
    </row>
    <row r="274" ht="12.75" customHeight="1">
      <c r="A274" s="498"/>
      <c r="L274" s="498"/>
    </row>
    <row r="275" ht="12.75" customHeight="1">
      <c r="A275" s="498"/>
      <c r="L275" s="498"/>
    </row>
    <row r="276" ht="12.75" customHeight="1">
      <c r="A276" s="498"/>
      <c r="L276" s="498"/>
    </row>
    <row r="277" ht="12.75" customHeight="1">
      <c r="A277" s="498"/>
      <c r="L277" s="498"/>
    </row>
    <row r="278" ht="12.75" customHeight="1">
      <c r="A278" s="498"/>
      <c r="L278" s="498"/>
    </row>
    <row r="279" ht="12.75" customHeight="1">
      <c r="A279" s="498"/>
      <c r="L279" s="498"/>
    </row>
    <row r="280" ht="12.75" customHeight="1">
      <c r="A280" s="498"/>
      <c r="L280" s="498"/>
    </row>
    <row r="281" ht="12.75" customHeight="1">
      <c r="A281" s="498"/>
      <c r="L281" s="498"/>
    </row>
    <row r="282" ht="12.75" customHeight="1">
      <c r="A282" s="498"/>
      <c r="L282" s="498"/>
    </row>
    <row r="283" ht="12.75" customHeight="1">
      <c r="A283" s="498"/>
      <c r="L283" s="498"/>
    </row>
    <row r="284" ht="12.75" customHeight="1">
      <c r="A284" s="498"/>
      <c r="L284" s="498"/>
    </row>
    <row r="285" ht="12.75" customHeight="1">
      <c r="A285" s="498"/>
      <c r="L285" s="498"/>
    </row>
    <row r="286" ht="12.75" customHeight="1">
      <c r="A286" s="498"/>
      <c r="L286" s="498"/>
    </row>
    <row r="287" ht="12.75" customHeight="1">
      <c r="A287" s="498"/>
      <c r="L287" s="498"/>
    </row>
    <row r="288" ht="12.75" customHeight="1">
      <c r="A288" s="498"/>
      <c r="L288" s="498"/>
    </row>
    <row r="289" ht="12.75" customHeight="1">
      <c r="A289" s="498"/>
      <c r="L289" s="498"/>
    </row>
    <row r="290" ht="12.75" customHeight="1">
      <c r="A290" s="498"/>
      <c r="L290" s="498"/>
    </row>
    <row r="291" ht="12.75" customHeight="1">
      <c r="A291" s="498"/>
      <c r="L291" s="498"/>
    </row>
    <row r="292" ht="12.75" customHeight="1">
      <c r="A292" s="498"/>
      <c r="L292" s="498"/>
    </row>
    <row r="293" ht="12.75" customHeight="1">
      <c r="A293" s="498"/>
      <c r="L293" s="498"/>
    </row>
    <row r="294" ht="12.75" customHeight="1">
      <c r="A294" s="498"/>
      <c r="L294" s="498"/>
    </row>
    <row r="295" ht="12.75" customHeight="1">
      <c r="A295" s="498"/>
      <c r="L295" s="498"/>
    </row>
    <row r="296" ht="12.75" customHeight="1">
      <c r="A296" s="498"/>
      <c r="L296" s="498"/>
    </row>
    <row r="297" ht="12.75" customHeight="1">
      <c r="A297" s="498"/>
      <c r="L297" s="498"/>
    </row>
    <row r="298" ht="12.75" customHeight="1">
      <c r="A298" s="498"/>
      <c r="L298" s="498"/>
    </row>
    <row r="299" ht="12.75" customHeight="1">
      <c r="A299" s="498"/>
      <c r="L299" s="498"/>
    </row>
    <row r="300" ht="12.75" customHeight="1">
      <c r="A300" s="498"/>
      <c r="L300" s="498"/>
    </row>
    <row r="301" ht="12.75" customHeight="1">
      <c r="A301" s="498"/>
      <c r="L301" s="498"/>
    </row>
    <row r="302" ht="12.75" customHeight="1">
      <c r="A302" s="498"/>
      <c r="L302" s="498"/>
    </row>
    <row r="303" ht="12.75" customHeight="1">
      <c r="A303" s="498"/>
      <c r="L303" s="498"/>
    </row>
    <row r="304" ht="12.75" customHeight="1">
      <c r="A304" s="498"/>
      <c r="L304" s="498"/>
    </row>
    <row r="305" ht="12.75" customHeight="1">
      <c r="A305" s="498"/>
      <c r="L305" s="498"/>
    </row>
    <row r="306" ht="12.75" customHeight="1">
      <c r="A306" s="498"/>
      <c r="L306" s="498"/>
    </row>
    <row r="307" ht="12.75" customHeight="1">
      <c r="A307" s="498"/>
      <c r="L307" s="498"/>
    </row>
    <row r="308" ht="12.75" customHeight="1">
      <c r="A308" s="498"/>
      <c r="L308" s="498"/>
    </row>
    <row r="309" ht="12.75" customHeight="1">
      <c r="A309" s="498"/>
      <c r="L309" s="498"/>
    </row>
    <row r="310" ht="12.75" customHeight="1">
      <c r="A310" s="498"/>
      <c r="L310" s="498"/>
    </row>
    <row r="311" ht="12.75" customHeight="1">
      <c r="A311" s="498"/>
      <c r="L311" s="498"/>
    </row>
    <row r="312" ht="12.75" customHeight="1">
      <c r="A312" s="498"/>
      <c r="L312" s="498"/>
    </row>
    <row r="313" ht="12.75" customHeight="1">
      <c r="A313" s="498"/>
      <c r="L313" s="498"/>
    </row>
    <row r="314" ht="12.75" customHeight="1">
      <c r="A314" s="498"/>
      <c r="L314" s="498"/>
    </row>
    <row r="315" ht="12.75" customHeight="1">
      <c r="A315" s="498"/>
      <c r="L315" s="498"/>
    </row>
    <row r="316" ht="12.75" customHeight="1">
      <c r="A316" s="498"/>
      <c r="L316" s="498"/>
    </row>
    <row r="317" ht="12.75" customHeight="1">
      <c r="A317" s="498"/>
      <c r="L317" s="498"/>
    </row>
    <row r="318" ht="12.75" customHeight="1">
      <c r="A318" s="498"/>
      <c r="L318" s="498"/>
    </row>
    <row r="319" ht="12.75" customHeight="1">
      <c r="A319" s="498"/>
      <c r="L319" s="498"/>
    </row>
    <row r="320" ht="12.75" customHeight="1">
      <c r="A320" s="498"/>
      <c r="L320" s="498"/>
    </row>
    <row r="321" ht="12.75" customHeight="1">
      <c r="A321" s="498"/>
      <c r="L321" s="498"/>
    </row>
    <row r="322" ht="12.75" customHeight="1">
      <c r="A322" s="498"/>
      <c r="L322" s="498"/>
    </row>
    <row r="323" ht="12.75" customHeight="1">
      <c r="A323" s="498"/>
      <c r="L323" s="498"/>
    </row>
    <row r="324" ht="12.75" customHeight="1">
      <c r="A324" s="498"/>
      <c r="L324" s="498"/>
    </row>
    <row r="325" ht="12.75" customHeight="1">
      <c r="A325" s="498"/>
      <c r="L325" s="498"/>
    </row>
    <row r="326" ht="12.75" customHeight="1">
      <c r="A326" s="498"/>
      <c r="L326" s="498"/>
    </row>
    <row r="327" ht="12.75" customHeight="1">
      <c r="A327" s="498"/>
      <c r="L327" s="498"/>
    </row>
    <row r="328" ht="12.75" customHeight="1">
      <c r="A328" s="498"/>
      <c r="L328" s="498"/>
    </row>
    <row r="329" ht="12.75" customHeight="1">
      <c r="A329" s="498"/>
      <c r="L329" s="498"/>
    </row>
    <row r="330" ht="12.75" customHeight="1">
      <c r="A330" s="498"/>
      <c r="L330" s="498"/>
    </row>
    <row r="331" ht="12.75" customHeight="1">
      <c r="A331" s="498"/>
      <c r="L331" s="498"/>
    </row>
    <row r="332" ht="12.75" customHeight="1">
      <c r="A332" s="498"/>
      <c r="L332" s="498"/>
    </row>
    <row r="333" ht="12.75" customHeight="1">
      <c r="A333" s="498"/>
      <c r="L333" s="498"/>
    </row>
    <row r="334" ht="12.75" customHeight="1">
      <c r="A334" s="498"/>
      <c r="L334" s="498"/>
    </row>
    <row r="335" ht="12.75" customHeight="1">
      <c r="A335" s="498"/>
      <c r="L335" s="498"/>
    </row>
    <row r="336" ht="12.75" customHeight="1">
      <c r="A336" s="498"/>
      <c r="L336" s="498"/>
    </row>
    <row r="337" ht="12.75" customHeight="1">
      <c r="A337" s="498"/>
      <c r="L337" s="498"/>
    </row>
    <row r="338" ht="12.75" customHeight="1">
      <c r="A338" s="498"/>
      <c r="L338" s="498"/>
    </row>
    <row r="339" ht="12.75" customHeight="1">
      <c r="A339" s="498"/>
      <c r="L339" s="498"/>
    </row>
    <row r="340" ht="12.75" customHeight="1">
      <c r="A340" s="498"/>
      <c r="L340" s="498"/>
    </row>
    <row r="341" ht="12.75" customHeight="1">
      <c r="A341" s="498"/>
      <c r="L341" s="498"/>
    </row>
    <row r="342" ht="12.75" customHeight="1">
      <c r="A342" s="498"/>
      <c r="L342" s="498"/>
    </row>
    <row r="343" ht="12.75" customHeight="1">
      <c r="A343" s="498"/>
      <c r="L343" s="498"/>
    </row>
    <row r="344" ht="12.75" customHeight="1">
      <c r="A344" s="498"/>
      <c r="L344" s="498"/>
    </row>
    <row r="345" ht="12.75" customHeight="1">
      <c r="A345" s="498"/>
      <c r="L345" s="498"/>
    </row>
    <row r="346" ht="12.75" customHeight="1">
      <c r="A346" s="498"/>
      <c r="L346" s="498"/>
    </row>
    <row r="347" ht="12.75" customHeight="1">
      <c r="A347" s="498"/>
      <c r="L347" s="498"/>
    </row>
    <row r="348" ht="12.75" customHeight="1">
      <c r="A348" s="498"/>
      <c r="L348" s="498"/>
    </row>
    <row r="349" ht="12.75" customHeight="1">
      <c r="A349" s="498"/>
      <c r="L349" s="498"/>
    </row>
    <row r="350" ht="12.75" customHeight="1">
      <c r="A350" s="498"/>
      <c r="L350" s="498"/>
    </row>
    <row r="351" ht="12.75" customHeight="1">
      <c r="A351" s="498"/>
      <c r="L351" s="498"/>
    </row>
    <row r="352" ht="12.75" customHeight="1">
      <c r="A352" s="498"/>
      <c r="L352" s="498"/>
    </row>
    <row r="353" ht="12.75" customHeight="1">
      <c r="A353" s="498"/>
      <c r="L353" s="498"/>
    </row>
    <row r="354" ht="12.75" customHeight="1">
      <c r="A354" s="498"/>
      <c r="L354" s="498"/>
    </row>
    <row r="355" ht="12.75" customHeight="1">
      <c r="A355" s="498"/>
      <c r="L355" s="498"/>
    </row>
    <row r="356" ht="12.75" customHeight="1">
      <c r="A356" s="498"/>
      <c r="L356" s="498"/>
    </row>
    <row r="357" ht="12.75" customHeight="1">
      <c r="A357" s="498"/>
      <c r="L357" s="498"/>
    </row>
    <row r="358" ht="12.75" customHeight="1">
      <c r="A358" s="498"/>
      <c r="L358" s="498"/>
    </row>
    <row r="359" ht="12.75" customHeight="1">
      <c r="A359" s="498"/>
      <c r="L359" s="498"/>
    </row>
    <row r="360" ht="12.75" customHeight="1">
      <c r="A360" s="498"/>
      <c r="L360" s="498"/>
    </row>
    <row r="361" ht="12.75" customHeight="1">
      <c r="A361" s="498"/>
      <c r="L361" s="498"/>
    </row>
    <row r="362" ht="12.75" customHeight="1">
      <c r="A362" s="498"/>
      <c r="L362" s="498"/>
    </row>
    <row r="363" ht="12.75" customHeight="1">
      <c r="A363" s="498"/>
      <c r="L363" s="498"/>
    </row>
    <row r="364" ht="12.75" customHeight="1">
      <c r="A364" s="498"/>
      <c r="L364" s="498"/>
    </row>
    <row r="365" ht="12.75" customHeight="1">
      <c r="A365" s="498"/>
      <c r="L365" s="498"/>
    </row>
    <row r="366" ht="12.75" customHeight="1">
      <c r="A366" s="498"/>
      <c r="L366" s="498"/>
    </row>
    <row r="367" ht="12.75" customHeight="1">
      <c r="A367" s="498"/>
      <c r="L367" s="498"/>
    </row>
    <row r="368" ht="12.75" customHeight="1">
      <c r="A368" s="498"/>
      <c r="L368" s="498"/>
    </row>
    <row r="369" ht="12.75" customHeight="1">
      <c r="A369" s="498"/>
      <c r="L369" s="498"/>
    </row>
    <row r="370" ht="12.75" customHeight="1">
      <c r="A370" s="498"/>
      <c r="L370" s="498"/>
    </row>
    <row r="371" ht="12.75" customHeight="1">
      <c r="A371" s="498"/>
      <c r="L371" s="498"/>
    </row>
    <row r="372" ht="12.75" customHeight="1">
      <c r="A372" s="498"/>
      <c r="L372" s="498"/>
    </row>
    <row r="373" ht="12.75" customHeight="1">
      <c r="A373" s="498"/>
      <c r="L373" s="498"/>
    </row>
    <row r="374" ht="12.75" customHeight="1">
      <c r="A374" s="498"/>
      <c r="L374" s="498"/>
    </row>
    <row r="375" ht="12.75" customHeight="1">
      <c r="A375" s="498"/>
      <c r="L375" s="498"/>
    </row>
    <row r="376" ht="12.75" customHeight="1">
      <c r="A376" s="498"/>
      <c r="L376" s="498"/>
    </row>
    <row r="377" ht="12.75" customHeight="1">
      <c r="A377" s="498"/>
      <c r="L377" s="498"/>
    </row>
    <row r="378" ht="12.75" customHeight="1">
      <c r="A378" s="498"/>
      <c r="L378" s="498"/>
    </row>
    <row r="379" ht="12.75" customHeight="1">
      <c r="A379" s="498"/>
      <c r="L379" s="498"/>
    </row>
    <row r="380" ht="12.75" customHeight="1">
      <c r="A380" s="498"/>
      <c r="L380" s="498"/>
    </row>
    <row r="381" ht="12.75" customHeight="1">
      <c r="A381" s="498"/>
      <c r="L381" s="498"/>
    </row>
    <row r="382" ht="12.75" customHeight="1">
      <c r="A382" s="498"/>
      <c r="L382" s="498"/>
    </row>
    <row r="383" ht="12.75" customHeight="1">
      <c r="A383" s="498"/>
      <c r="L383" s="498"/>
    </row>
    <row r="384" ht="12.75" customHeight="1">
      <c r="A384" s="498"/>
      <c r="L384" s="498"/>
    </row>
    <row r="385" ht="12.75" customHeight="1">
      <c r="A385" s="498"/>
      <c r="L385" s="498"/>
    </row>
    <row r="386" ht="12.75" customHeight="1">
      <c r="A386" s="498"/>
      <c r="L386" s="498"/>
    </row>
    <row r="387" ht="12.75" customHeight="1">
      <c r="A387" s="498"/>
      <c r="L387" s="498"/>
    </row>
    <row r="388" ht="12.75" customHeight="1">
      <c r="A388" s="498"/>
      <c r="L388" s="498"/>
    </row>
    <row r="389" ht="12.75" customHeight="1">
      <c r="A389" s="498"/>
      <c r="L389" s="498"/>
    </row>
    <row r="390" ht="12.75" customHeight="1">
      <c r="A390" s="498"/>
      <c r="L390" s="498"/>
    </row>
    <row r="391" ht="12.75" customHeight="1">
      <c r="A391" s="498"/>
      <c r="L391" s="498"/>
    </row>
    <row r="392" ht="12.75" customHeight="1">
      <c r="A392" s="498"/>
      <c r="L392" s="498"/>
    </row>
    <row r="393" ht="12.75" customHeight="1">
      <c r="A393" s="498"/>
      <c r="L393" s="498"/>
    </row>
    <row r="394" ht="12.75" customHeight="1">
      <c r="A394" s="498"/>
      <c r="L394" s="498"/>
    </row>
    <row r="395" ht="12.75" customHeight="1">
      <c r="A395" s="498"/>
      <c r="L395" s="498"/>
    </row>
    <row r="396" ht="12.75" customHeight="1">
      <c r="A396" s="498"/>
      <c r="L396" s="498"/>
    </row>
    <row r="397" ht="12.75" customHeight="1">
      <c r="A397" s="498"/>
      <c r="L397" s="498"/>
    </row>
    <row r="398" ht="12.75" customHeight="1">
      <c r="A398" s="498"/>
      <c r="L398" s="498"/>
    </row>
    <row r="399" ht="12.75" customHeight="1">
      <c r="A399" s="498"/>
      <c r="L399" s="498"/>
    </row>
    <row r="400" ht="12.75" customHeight="1">
      <c r="A400" s="498"/>
      <c r="L400" s="498"/>
    </row>
    <row r="401" ht="12.75" customHeight="1">
      <c r="A401" s="498"/>
      <c r="L401" s="498"/>
    </row>
    <row r="402" ht="12.75" customHeight="1">
      <c r="A402" s="498"/>
      <c r="L402" s="498"/>
    </row>
    <row r="403" ht="12.75" customHeight="1">
      <c r="A403" s="498"/>
      <c r="L403" s="498"/>
    </row>
    <row r="404" ht="12.75" customHeight="1">
      <c r="A404" s="498"/>
      <c r="L404" s="498"/>
    </row>
    <row r="405" ht="12.75" customHeight="1">
      <c r="A405" s="498"/>
      <c r="L405" s="498"/>
    </row>
    <row r="406" ht="12.75" customHeight="1">
      <c r="A406" s="498"/>
      <c r="L406" s="498"/>
    </row>
    <row r="407" ht="12.75" customHeight="1">
      <c r="A407" s="498"/>
      <c r="L407" s="498"/>
    </row>
    <row r="408" ht="12.75" customHeight="1">
      <c r="A408" s="498"/>
      <c r="L408" s="498"/>
    </row>
    <row r="409" ht="12.75" customHeight="1">
      <c r="A409" s="498"/>
      <c r="L409" s="498"/>
    </row>
    <row r="410" ht="12.75" customHeight="1">
      <c r="A410" s="498"/>
      <c r="L410" s="498"/>
    </row>
    <row r="411" ht="12.75" customHeight="1">
      <c r="A411" s="498"/>
      <c r="L411" s="498"/>
    </row>
    <row r="412" ht="12.75" customHeight="1">
      <c r="A412" s="498"/>
      <c r="L412" s="498"/>
    </row>
    <row r="413" ht="12.75" customHeight="1">
      <c r="A413" s="498"/>
      <c r="L413" s="498"/>
    </row>
    <row r="414" ht="12.75" customHeight="1">
      <c r="A414" s="498"/>
      <c r="L414" s="498"/>
    </row>
    <row r="415" ht="12.75" customHeight="1">
      <c r="A415" s="498"/>
      <c r="L415" s="498"/>
    </row>
    <row r="416" ht="12.75" customHeight="1">
      <c r="A416" s="498"/>
      <c r="L416" s="498"/>
    </row>
    <row r="417" ht="12.75" customHeight="1">
      <c r="A417" s="498"/>
      <c r="L417" s="498"/>
    </row>
    <row r="418" ht="12.75" customHeight="1">
      <c r="A418" s="498"/>
      <c r="L418" s="498"/>
    </row>
    <row r="419" ht="12.75" customHeight="1">
      <c r="A419" s="498"/>
      <c r="L419" s="498"/>
    </row>
    <row r="420" ht="12.75" customHeight="1">
      <c r="A420" s="498"/>
      <c r="L420" s="498"/>
    </row>
    <row r="421" ht="12.75" customHeight="1">
      <c r="A421" s="498"/>
      <c r="L421" s="498"/>
    </row>
    <row r="422" ht="12.75" customHeight="1">
      <c r="A422" s="498"/>
      <c r="L422" s="498"/>
    </row>
    <row r="423" ht="12.75" customHeight="1">
      <c r="A423" s="498"/>
      <c r="L423" s="498"/>
    </row>
    <row r="424" ht="12.75" customHeight="1">
      <c r="A424" s="498"/>
      <c r="L424" s="498"/>
    </row>
    <row r="425" ht="12.75" customHeight="1">
      <c r="A425" s="498"/>
      <c r="L425" s="498"/>
    </row>
    <row r="426" ht="12.75" customHeight="1">
      <c r="A426" s="498"/>
      <c r="L426" s="498"/>
    </row>
    <row r="427" ht="12.75" customHeight="1">
      <c r="A427" s="498"/>
      <c r="L427" s="498"/>
    </row>
    <row r="428" ht="12.75" customHeight="1">
      <c r="A428" s="498"/>
      <c r="L428" s="498"/>
    </row>
    <row r="429" ht="12.75" customHeight="1">
      <c r="A429" s="498"/>
      <c r="L429" s="498"/>
    </row>
    <row r="430" ht="12.75" customHeight="1">
      <c r="A430" s="498"/>
      <c r="L430" s="498"/>
    </row>
    <row r="431" ht="12.75" customHeight="1">
      <c r="A431" s="498"/>
      <c r="L431" s="498"/>
    </row>
    <row r="432" ht="12.75" customHeight="1">
      <c r="A432" s="498"/>
      <c r="L432" s="498"/>
    </row>
    <row r="433" ht="12.75" customHeight="1">
      <c r="A433" s="498"/>
      <c r="L433" s="498"/>
    </row>
    <row r="434" ht="12.75" customHeight="1">
      <c r="A434" s="498"/>
      <c r="L434" s="498"/>
    </row>
    <row r="435" ht="12.75" customHeight="1">
      <c r="A435" s="498"/>
      <c r="L435" s="498"/>
    </row>
    <row r="436" ht="12.75" customHeight="1">
      <c r="A436" s="498"/>
      <c r="L436" s="498"/>
    </row>
    <row r="437" ht="12.75" customHeight="1">
      <c r="A437" s="498"/>
      <c r="L437" s="498"/>
    </row>
    <row r="438" ht="12.75" customHeight="1">
      <c r="A438" s="498"/>
      <c r="L438" s="498"/>
    </row>
    <row r="439" ht="12.75" customHeight="1">
      <c r="A439" s="498"/>
      <c r="L439" s="498"/>
    </row>
    <row r="440" ht="12.75" customHeight="1">
      <c r="A440" s="498"/>
      <c r="L440" s="498"/>
    </row>
    <row r="441" ht="12.75" customHeight="1">
      <c r="A441" s="498"/>
      <c r="L441" s="498"/>
    </row>
    <row r="442" ht="12.75" customHeight="1">
      <c r="A442" s="498"/>
      <c r="L442" s="498"/>
    </row>
    <row r="443" ht="12.75" customHeight="1">
      <c r="A443" s="498"/>
      <c r="L443" s="498"/>
    </row>
    <row r="444" ht="12.75" customHeight="1">
      <c r="A444" s="498"/>
      <c r="L444" s="498"/>
    </row>
    <row r="445" ht="12.75" customHeight="1">
      <c r="A445" s="498"/>
      <c r="L445" s="498"/>
    </row>
    <row r="446" ht="12.75" customHeight="1">
      <c r="A446" s="498"/>
      <c r="L446" s="498"/>
    </row>
    <row r="447" ht="12.75" customHeight="1">
      <c r="A447" s="498"/>
      <c r="L447" s="498"/>
    </row>
    <row r="448" ht="12.75" customHeight="1">
      <c r="A448" s="498"/>
      <c r="L448" s="498"/>
    </row>
    <row r="449" ht="12.75" customHeight="1">
      <c r="A449" s="498"/>
      <c r="L449" s="498"/>
    </row>
    <row r="450" ht="12.75" customHeight="1">
      <c r="A450" s="498"/>
      <c r="L450" s="498"/>
    </row>
    <row r="451" ht="12.75" customHeight="1">
      <c r="A451" s="498"/>
      <c r="L451" s="498"/>
    </row>
    <row r="452" ht="12.75" customHeight="1">
      <c r="A452" s="498"/>
      <c r="L452" s="498"/>
    </row>
    <row r="453" ht="12.75" customHeight="1">
      <c r="A453" s="498"/>
      <c r="L453" s="498"/>
    </row>
    <row r="454" ht="12.75" customHeight="1">
      <c r="A454" s="498"/>
      <c r="L454" s="498"/>
    </row>
    <row r="455" ht="12.75" customHeight="1">
      <c r="A455" s="498"/>
      <c r="L455" s="498"/>
    </row>
    <row r="456" ht="12.75" customHeight="1">
      <c r="A456" s="498"/>
      <c r="L456" s="498"/>
    </row>
    <row r="457" ht="12.75" customHeight="1">
      <c r="A457" s="498"/>
      <c r="L457" s="498"/>
    </row>
    <row r="458" ht="12.75" customHeight="1">
      <c r="A458" s="498"/>
      <c r="L458" s="498"/>
    </row>
    <row r="459" ht="12.75" customHeight="1">
      <c r="A459" s="498"/>
      <c r="L459" s="498"/>
    </row>
    <row r="460" ht="12.75" customHeight="1">
      <c r="A460" s="498"/>
      <c r="L460" s="498"/>
    </row>
    <row r="461" ht="12.75" customHeight="1">
      <c r="A461" s="498"/>
      <c r="L461" s="498"/>
    </row>
    <row r="462" ht="12.75" customHeight="1">
      <c r="A462" s="498"/>
      <c r="L462" s="498"/>
    </row>
    <row r="463" ht="12.75" customHeight="1">
      <c r="A463" s="498"/>
      <c r="L463" s="498"/>
    </row>
    <row r="464" ht="12.75" customHeight="1">
      <c r="A464" s="498"/>
      <c r="L464" s="498"/>
    </row>
    <row r="465" ht="12.75" customHeight="1">
      <c r="A465" s="498"/>
      <c r="L465" s="498"/>
    </row>
    <row r="466" ht="12.75" customHeight="1">
      <c r="A466" s="498"/>
      <c r="L466" s="498"/>
    </row>
    <row r="467" ht="12.75" customHeight="1">
      <c r="A467" s="498"/>
      <c r="L467" s="498"/>
    </row>
    <row r="468" ht="12.75" customHeight="1">
      <c r="A468" s="498"/>
      <c r="L468" s="498"/>
    </row>
    <row r="469" ht="12.75" customHeight="1">
      <c r="A469" s="498"/>
      <c r="L469" s="498"/>
    </row>
    <row r="470" ht="12.75" customHeight="1">
      <c r="A470" s="498"/>
      <c r="L470" s="498"/>
    </row>
    <row r="471" ht="12.75" customHeight="1">
      <c r="A471" s="498"/>
      <c r="L471" s="498"/>
    </row>
    <row r="472" ht="12.75" customHeight="1">
      <c r="A472" s="498"/>
      <c r="L472" s="498"/>
    </row>
    <row r="473" ht="12.75" customHeight="1">
      <c r="A473" s="498"/>
      <c r="L473" s="498"/>
    </row>
    <row r="474" ht="12.75" customHeight="1">
      <c r="A474" s="498"/>
      <c r="L474" s="498"/>
    </row>
    <row r="475" ht="12.75" customHeight="1">
      <c r="A475" s="498"/>
      <c r="L475" s="498"/>
    </row>
    <row r="476" ht="12.75" customHeight="1">
      <c r="A476" s="498"/>
      <c r="L476" s="498"/>
    </row>
    <row r="477" ht="12.75" customHeight="1">
      <c r="A477" s="498"/>
      <c r="L477" s="498"/>
    </row>
    <row r="478" ht="12.75" customHeight="1">
      <c r="A478" s="498"/>
      <c r="L478" s="498"/>
    </row>
    <row r="479" ht="12.75" customHeight="1">
      <c r="A479" s="498"/>
      <c r="L479" s="498"/>
    </row>
    <row r="480" ht="12.75" customHeight="1">
      <c r="A480" s="498"/>
      <c r="L480" s="498"/>
    </row>
    <row r="481" ht="12.75" customHeight="1">
      <c r="A481" s="498"/>
      <c r="L481" s="498"/>
    </row>
    <row r="482" ht="12.75" customHeight="1">
      <c r="A482" s="498"/>
      <c r="L482" s="498"/>
    </row>
    <row r="483" ht="12.75" customHeight="1">
      <c r="A483" s="498"/>
      <c r="L483" s="498"/>
    </row>
    <row r="484" ht="12.75" customHeight="1">
      <c r="A484" s="498"/>
      <c r="L484" s="498"/>
    </row>
    <row r="485" ht="12.75" customHeight="1">
      <c r="A485" s="498"/>
      <c r="L485" s="498"/>
    </row>
    <row r="486" ht="12.75" customHeight="1">
      <c r="A486" s="498"/>
      <c r="L486" s="498"/>
    </row>
    <row r="487" ht="12.75" customHeight="1">
      <c r="A487" s="498"/>
      <c r="L487" s="498"/>
    </row>
    <row r="488" ht="12.75" customHeight="1">
      <c r="A488" s="498"/>
      <c r="L488" s="498"/>
    </row>
    <row r="489" ht="12.75" customHeight="1">
      <c r="A489" s="498"/>
      <c r="L489" s="498"/>
    </row>
    <row r="490" ht="12.75" customHeight="1">
      <c r="A490" s="498"/>
      <c r="L490" s="498"/>
    </row>
    <row r="491" ht="12.75" customHeight="1">
      <c r="A491" s="498"/>
      <c r="L491" s="498"/>
    </row>
    <row r="492" ht="12.75" customHeight="1">
      <c r="A492" s="498"/>
      <c r="L492" s="498"/>
    </row>
    <row r="493" ht="12.75" customHeight="1">
      <c r="A493" s="498"/>
      <c r="L493" s="498"/>
    </row>
    <row r="494" ht="12.75" customHeight="1">
      <c r="A494" s="498"/>
      <c r="L494" s="498"/>
    </row>
    <row r="495" ht="12.75" customHeight="1">
      <c r="A495" s="498"/>
      <c r="L495" s="498"/>
    </row>
    <row r="496" ht="12.75" customHeight="1">
      <c r="A496" s="498"/>
      <c r="L496" s="498"/>
    </row>
    <row r="497" ht="12.75" customHeight="1">
      <c r="A497" s="498"/>
      <c r="L497" s="498"/>
    </row>
    <row r="498" ht="12.75" customHeight="1">
      <c r="A498" s="498"/>
      <c r="L498" s="498"/>
    </row>
    <row r="499" ht="12.75" customHeight="1">
      <c r="A499" s="498"/>
      <c r="L499" s="498"/>
    </row>
    <row r="500" ht="12.75" customHeight="1">
      <c r="A500" s="498"/>
      <c r="L500" s="498"/>
    </row>
    <row r="501" ht="12.75" customHeight="1">
      <c r="A501" s="498"/>
      <c r="L501" s="498"/>
    </row>
    <row r="502" ht="12.75" customHeight="1">
      <c r="A502" s="498"/>
      <c r="L502" s="498"/>
    </row>
    <row r="503" ht="12.75" customHeight="1">
      <c r="A503" s="498"/>
      <c r="L503" s="498"/>
    </row>
    <row r="504" ht="12.75" customHeight="1">
      <c r="A504" s="498"/>
      <c r="L504" s="498"/>
    </row>
    <row r="505" ht="12.75" customHeight="1">
      <c r="A505" s="498"/>
      <c r="L505" s="498"/>
    </row>
    <row r="506" ht="12.75" customHeight="1">
      <c r="A506" s="498"/>
      <c r="L506" s="498"/>
    </row>
    <row r="507" ht="12.75" customHeight="1">
      <c r="A507" s="498"/>
      <c r="L507" s="498"/>
    </row>
    <row r="508" ht="12.75" customHeight="1">
      <c r="A508" s="498"/>
      <c r="L508" s="498"/>
    </row>
    <row r="509" ht="12.75" customHeight="1">
      <c r="A509" s="498"/>
      <c r="L509" s="498"/>
    </row>
    <row r="510" ht="12.75" customHeight="1">
      <c r="A510" s="498"/>
      <c r="L510" s="498"/>
    </row>
    <row r="511" ht="12.75" customHeight="1">
      <c r="A511" s="498"/>
      <c r="L511" s="498"/>
    </row>
    <row r="512" ht="12.75" customHeight="1">
      <c r="A512" s="498"/>
      <c r="L512" s="498"/>
    </row>
    <row r="513" ht="12.75" customHeight="1">
      <c r="A513" s="498"/>
      <c r="L513" s="498"/>
    </row>
    <row r="514" ht="12.75" customHeight="1">
      <c r="A514" s="498"/>
      <c r="L514" s="498"/>
    </row>
    <row r="515" ht="12.75" customHeight="1">
      <c r="A515" s="498"/>
      <c r="L515" s="498"/>
    </row>
    <row r="516" ht="12.75" customHeight="1">
      <c r="A516" s="498"/>
      <c r="L516" s="498"/>
    </row>
    <row r="517" ht="12.75" customHeight="1">
      <c r="A517" s="498"/>
      <c r="L517" s="498"/>
    </row>
    <row r="518" ht="12.75" customHeight="1">
      <c r="A518" s="498"/>
      <c r="L518" s="498"/>
    </row>
    <row r="519" ht="12.75" customHeight="1">
      <c r="A519" s="498"/>
      <c r="L519" s="498"/>
    </row>
    <row r="520" ht="12.75" customHeight="1">
      <c r="A520" s="498"/>
      <c r="L520" s="498"/>
    </row>
    <row r="521" ht="12.75" customHeight="1">
      <c r="A521" s="498"/>
      <c r="L521" s="498"/>
    </row>
    <row r="522" ht="12.75" customHeight="1">
      <c r="A522" s="498"/>
      <c r="L522" s="498"/>
    </row>
    <row r="523" ht="12.75" customHeight="1">
      <c r="A523" s="498"/>
      <c r="L523" s="498"/>
    </row>
    <row r="524" ht="12.75" customHeight="1">
      <c r="A524" s="498"/>
      <c r="L524" s="498"/>
    </row>
    <row r="525" ht="12.75" customHeight="1">
      <c r="A525" s="498"/>
      <c r="L525" s="498"/>
    </row>
    <row r="526" ht="12.75" customHeight="1">
      <c r="A526" s="498"/>
      <c r="L526" s="498"/>
    </row>
    <row r="527" ht="12.75" customHeight="1">
      <c r="A527" s="498"/>
      <c r="L527" s="498"/>
    </row>
    <row r="528" ht="12.75" customHeight="1">
      <c r="A528" s="498"/>
      <c r="L528" s="498"/>
    </row>
    <row r="529" ht="12.75" customHeight="1">
      <c r="A529" s="498"/>
      <c r="L529" s="498"/>
    </row>
    <row r="530" ht="12.75" customHeight="1">
      <c r="A530" s="498"/>
      <c r="L530" s="498"/>
    </row>
    <row r="531" ht="12.75" customHeight="1">
      <c r="A531" s="498"/>
      <c r="L531" s="498"/>
    </row>
    <row r="532" ht="12.75" customHeight="1">
      <c r="A532" s="498"/>
      <c r="L532" s="498"/>
    </row>
    <row r="533" ht="12.75" customHeight="1">
      <c r="A533" s="498"/>
      <c r="L533" s="498"/>
    </row>
    <row r="534" ht="12.75" customHeight="1">
      <c r="A534" s="498"/>
      <c r="L534" s="498"/>
    </row>
    <row r="535" ht="12.75" customHeight="1">
      <c r="A535" s="498"/>
      <c r="L535" s="498"/>
    </row>
    <row r="536" ht="12.75" customHeight="1">
      <c r="A536" s="498"/>
      <c r="L536" s="498"/>
    </row>
    <row r="537" ht="12.75" customHeight="1">
      <c r="A537" s="498"/>
      <c r="L537" s="498"/>
    </row>
    <row r="538" ht="12.75" customHeight="1">
      <c r="A538" s="498"/>
      <c r="L538" s="498"/>
    </row>
    <row r="539" ht="12.75" customHeight="1">
      <c r="A539" s="498"/>
      <c r="L539" s="498"/>
    </row>
    <row r="540" ht="12.75" customHeight="1">
      <c r="A540" s="498"/>
      <c r="L540" s="498"/>
    </row>
    <row r="541" ht="12.75" customHeight="1">
      <c r="A541" s="498"/>
      <c r="L541" s="498"/>
    </row>
    <row r="542" ht="12.75" customHeight="1">
      <c r="A542" s="498"/>
      <c r="L542" s="498"/>
    </row>
    <row r="543" ht="12.75" customHeight="1">
      <c r="A543" s="498"/>
      <c r="L543" s="498"/>
    </row>
    <row r="544" ht="12.75" customHeight="1">
      <c r="A544" s="498"/>
      <c r="L544" s="498"/>
    </row>
    <row r="545" ht="12.75" customHeight="1">
      <c r="A545" s="498"/>
      <c r="L545" s="498"/>
    </row>
    <row r="546" ht="12.75" customHeight="1">
      <c r="A546" s="498"/>
      <c r="L546" s="498"/>
    </row>
    <row r="547" ht="12.75" customHeight="1">
      <c r="A547" s="498"/>
      <c r="L547" s="498"/>
    </row>
    <row r="548" ht="12.75" customHeight="1">
      <c r="A548" s="498"/>
      <c r="L548" s="498"/>
    </row>
    <row r="549" ht="12.75" customHeight="1">
      <c r="A549" s="498"/>
      <c r="L549" s="498"/>
    </row>
    <row r="550" ht="12.75" customHeight="1">
      <c r="A550" s="498"/>
      <c r="L550" s="498"/>
    </row>
    <row r="551" ht="12.75" customHeight="1">
      <c r="A551" s="498"/>
      <c r="L551" s="498"/>
    </row>
    <row r="552" ht="12.75" customHeight="1">
      <c r="A552" s="498"/>
      <c r="L552" s="498"/>
    </row>
    <row r="553" ht="12.75" customHeight="1">
      <c r="A553" s="498"/>
      <c r="L553" s="498"/>
    </row>
    <row r="554" ht="12.75" customHeight="1">
      <c r="A554" s="498"/>
      <c r="L554" s="498"/>
    </row>
    <row r="555" ht="12.75" customHeight="1">
      <c r="A555" s="498"/>
      <c r="L555" s="498"/>
    </row>
    <row r="556" ht="12.75" customHeight="1">
      <c r="A556" s="498"/>
      <c r="L556" s="498"/>
    </row>
    <row r="557" ht="12.75" customHeight="1">
      <c r="A557" s="498"/>
      <c r="L557" s="498"/>
    </row>
    <row r="558" ht="12.75" customHeight="1">
      <c r="A558" s="498"/>
      <c r="L558" s="498"/>
    </row>
    <row r="559" ht="12.75" customHeight="1">
      <c r="A559" s="498"/>
      <c r="L559" s="498"/>
    </row>
    <row r="560" ht="12.75" customHeight="1">
      <c r="A560" s="498"/>
      <c r="L560" s="498"/>
    </row>
    <row r="561" ht="12.75" customHeight="1">
      <c r="A561" s="498"/>
      <c r="L561" s="498"/>
    </row>
    <row r="562" ht="12.75" customHeight="1">
      <c r="A562" s="498"/>
      <c r="L562" s="498"/>
    </row>
    <row r="563" ht="12.75" customHeight="1">
      <c r="A563" s="498"/>
      <c r="L563" s="498"/>
    </row>
    <row r="564" ht="12.75" customHeight="1">
      <c r="A564" s="498"/>
      <c r="L564" s="498"/>
    </row>
    <row r="565" ht="12.75" customHeight="1">
      <c r="A565" s="498"/>
      <c r="L565" s="498"/>
    </row>
    <row r="566" ht="12.75" customHeight="1">
      <c r="A566" s="498"/>
      <c r="L566" s="498"/>
    </row>
    <row r="567" ht="12.75" customHeight="1">
      <c r="A567" s="498"/>
      <c r="L567" s="498"/>
    </row>
    <row r="568" ht="12.75" customHeight="1">
      <c r="A568" s="498"/>
      <c r="L568" s="498"/>
    </row>
    <row r="569" ht="12.75" customHeight="1">
      <c r="A569" s="498"/>
      <c r="L569" s="498"/>
    </row>
    <row r="570" ht="12.75" customHeight="1">
      <c r="A570" s="498"/>
      <c r="L570" s="498"/>
    </row>
    <row r="571" ht="12.75" customHeight="1">
      <c r="A571" s="498"/>
      <c r="L571" s="498"/>
    </row>
    <row r="572" ht="12.75" customHeight="1">
      <c r="A572" s="498"/>
      <c r="L572" s="498"/>
    </row>
    <row r="573" ht="12.75" customHeight="1">
      <c r="A573" s="498"/>
      <c r="L573" s="498"/>
    </row>
    <row r="574" ht="12.75" customHeight="1">
      <c r="A574" s="498"/>
      <c r="L574" s="498"/>
    </row>
    <row r="575" ht="12.75" customHeight="1">
      <c r="A575" s="498"/>
      <c r="L575" s="498"/>
    </row>
    <row r="576" ht="12.75" customHeight="1">
      <c r="A576" s="498"/>
      <c r="L576" s="498"/>
    </row>
    <row r="577" ht="12.75" customHeight="1">
      <c r="A577" s="498"/>
      <c r="L577" s="498"/>
    </row>
    <row r="578" ht="12.75" customHeight="1">
      <c r="A578" s="498"/>
      <c r="L578" s="498"/>
    </row>
    <row r="579" ht="12.75" customHeight="1">
      <c r="A579" s="498"/>
      <c r="L579" s="498"/>
    </row>
    <row r="580" ht="12.75" customHeight="1">
      <c r="A580" s="498"/>
      <c r="L580" s="498"/>
    </row>
    <row r="581" ht="12.75" customHeight="1">
      <c r="A581" s="498"/>
      <c r="L581" s="498"/>
    </row>
    <row r="582" ht="12.75" customHeight="1">
      <c r="A582" s="498"/>
      <c r="L582" s="498"/>
    </row>
    <row r="583" ht="12.75" customHeight="1">
      <c r="A583" s="498"/>
      <c r="L583" s="498"/>
    </row>
    <row r="584" ht="12.75" customHeight="1">
      <c r="A584" s="498"/>
      <c r="L584" s="498"/>
    </row>
    <row r="585" ht="12.75" customHeight="1">
      <c r="A585" s="498"/>
      <c r="L585" s="498"/>
    </row>
    <row r="586" ht="12.75" customHeight="1">
      <c r="A586" s="498"/>
      <c r="L586" s="498"/>
    </row>
    <row r="587" ht="12.75" customHeight="1">
      <c r="A587" s="498"/>
      <c r="L587" s="498"/>
    </row>
    <row r="588" ht="12.75" customHeight="1">
      <c r="A588" s="498"/>
      <c r="L588" s="498"/>
    </row>
    <row r="589" ht="12.75" customHeight="1">
      <c r="A589" s="498"/>
      <c r="L589" s="498"/>
    </row>
    <row r="590" ht="12.75" customHeight="1">
      <c r="A590" s="498"/>
      <c r="L590" s="498"/>
    </row>
    <row r="591" ht="12.75" customHeight="1">
      <c r="A591" s="498"/>
      <c r="L591" s="498"/>
    </row>
    <row r="592" ht="12.75" customHeight="1">
      <c r="A592" s="498"/>
      <c r="L592" s="498"/>
    </row>
    <row r="593" ht="12.75" customHeight="1">
      <c r="A593" s="498"/>
      <c r="L593" s="498"/>
    </row>
    <row r="594" ht="12.75" customHeight="1">
      <c r="A594" s="498"/>
      <c r="L594" s="498"/>
    </row>
    <row r="595" ht="12.75" customHeight="1">
      <c r="A595" s="498"/>
      <c r="L595" s="498"/>
    </row>
    <row r="596" ht="12.75" customHeight="1">
      <c r="A596" s="498"/>
      <c r="L596" s="498"/>
    </row>
    <row r="597" ht="12.75" customHeight="1">
      <c r="A597" s="498"/>
      <c r="L597" s="498"/>
    </row>
    <row r="598" ht="12.75" customHeight="1">
      <c r="A598" s="498"/>
      <c r="L598" s="498"/>
    </row>
    <row r="599" ht="12.75" customHeight="1">
      <c r="A599" s="498"/>
      <c r="L599" s="498"/>
    </row>
    <row r="600" ht="12.75" customHeight="1">
      <c r="A600" s="498"/>
      <c r="L600" s="498"/>
    </row>
    <row r="601" ht="12.75" customHeight="1">
      <c r="A601" s="498"/>
      <c r="L601" s="498"/>
    </row>
    <row r="602" ht="12.75" customHeight="1">
      <c r="A602" s="498"/>
      <c r="L602" s="498"/>
    </row>
    <row r="603" ht="12.75" customHeight="1">
      <c r="A603" s="498"/>
      <c r="L603" s="498"/>
    </row>
    <row r="604" ht="12.75" customHeight="1">
      <c r="A604" s="498"/>
      <c r="L604" s="498"/>
    </row>
    <row r="605" ht="12.75" customHeight="1">
      <c r="A605" s="498"/>
      <c r="L605" s="498"/>
    </row>
    <row r="606" ht="12.75" customHeight="1">
      <c r="A606" s="498"/>
      <c r="L606" s="498"/>
    </row>
    <row r="607" ht="12.75" customHeight="1">
      <c r="A607" s="498"/>
      <c r="L607" s="498"/>
    </row>
    <row r="608" ht="12.75" customHeight="1">
      <c r="A608" s="498"/>
      <c r="L608" s="498"/>
    </row>
    <row r="609" ht="12.75" customHeight="1">
      <c r="A609" s="498"/>
      <c r="L609" s="498"/>
    </row>
    <row r="610" ht="12.75" customHeight="1">
      <c r="A610" s="498"/>
      <c r="L610" s="498"/>
    </row>
    <row r="611" ht="12.75" customHeight="1">
      <c r="A611" s="498"/>
      <c r="L611" s="498"/>
    </row>
    <row r="612" ht="12.75" customHeight="1">
      <c r="A612" s="498"/>
      <c r="L612" s="498"/>
    </row>
    <row r="613" ht="12.75" customHeight="1">
      <c r="A613" s="498"/>
      <c r="L613" s="498"/>
    </row>
    <row r="614" ht="12.75" customHeight="1">
      <c r="A614" s="498"/>
      <c r="L614" s="498"/>
    </row>
    <row r="615" ht="12.75" customHeight="1">
      <c r="A615" s="498"/>
      <c r="L615" s="498"/>
    </row>
    <row r="616" ht="12.75" customHeight="1">
      <c r="A616" s="498"/>
      <c r="L616" s="498"/>
    </row>
    <row r="617" ht="12.75" customHeight="1">
      <c r="A617" s="498"/>
      <c r="L617" s="498"/>
    </row>
    <row r="618" ht="12.75" customHeight="1">
      <c r="A618" s="498"/>
      <c r="L618" s="498"/>
    </row>
    <row r="619" ht="12.75" customHeight="1">
      <c r="A619" s="498"/>
      <c r="L619" s="498"/>
    </row>
    <row r="620" ht="12.75" customHeight="1">
      <c r="A620" s="498"/>
      <c r="L620" s="498"/>
    </row>
    <row r="621" ht="12.75" customHeight="1">
      <c r="A621" s="498"/>
      <c r="L621" s="498"/>
    </row>
    <row r="622" ht="12.75" customHeight="1">
      <c r="A622" s="498"/>
      <c r="L622" s="498"/>
    </row>
    <row r="623" ht="12.75" customHeight="1">
      <c r="A623" s="498"/>
      <c r="L623" s="498"/>
    </row>
    <row r="624" ht="12.75" customHeight="1">
      <c r="A624" s="498"/>
      <c r="L624" s="498"/>
    </row>
    <row r="625" ht="12.75" customHeight="1">
      <c r="A625" s="498"/>
      <c r="L625" s="498"/>
    </row>
    <row r="626" ht="12.75" customHeight="1">
      <c r="A626" s="498"/>
      <c r="L626" s="498"/>
    </row>
    <row r="627" ht="12.75" customHeight="1">
      <c r="A627" s="498"/>
      <c r="L627" s="498"/>
    </row>
    <row r="628" ht="12.75" customHeight="1">
      <c r="A628" s="498"/>
      <c r="L628" s="498"/>
    </row>
    <row r="629" ht="12.75" customHeight="1">
      <c r="A629" s="498"/>
      <c r="L629" s="498"/>
    </row>
    <row r="630" ht="12.75" customHeight="1">
      <c r="A630" s="498"/>
      <c r="L630" s="498"/>
    </row>
    <row r="631" ht="12.75" customHeight="1">
      <c r="A631" s="498"/>
      <c r="L631" s="498"/>
    </row>
    <row r="632" ht="12.75" customHeight="1">
      <c r="A632" s="498"/>
      <c r="L632" s="498"/>
    </row>
    <row r="633" ht="12.75" customHeight="1">
      <c r="A633" s="498"/>
      <c r="L633" s="498"/>
    </row>
    <row r="634" ht="12.75" customHeight="1">
      <c r="A634" s="498"/>
      <c r="L634" s="498"/>
    </row>
    <row r="635" ht="12.75" customHeight="1">
      <c r="A635" s="498"/>
      <c r="L635" s="498"/>
    </row>
    <row r="636" ht="12.75" customHeight="1">
      <c r="A636" s="498"/>
      <c r="L636" s="498"/>
    </row>
    <row r="637" ht="12.75" customHeight="1">
      <c r="A637" s="498"/>
      <c r="L637" s="498"/>
    </row>
    <row r="638" ht="12.75" customHeight="1">
      <c r="A638" s="498"/>
      <c r="L638" s="498"/>
    </row>
    <row r="639" ht="12.75" customHeight="1">
      <c r="A639" s="498"/>
      <c r="L639" s="498"/>
    </row>
    <row r="640" ht="12.75" customHeight="1">
      <c r="A640" s="498"/>
      <c r="L640" s="498"/>
    </row>
    <row r="641" ht="12.75" customHeight="1">
      <c r="A641" s="498"/>
      <c r="L641" s="498"/>
    </row>
    <row r="642" ht="12.75" customHeight="1">
      <c r="A642" s="498"/>
      <c r="L642" s="498"/>
    </row>
    <row r="643" ht="12.75" customHeight="1">
      <c r="A643" s="498"/>
      <c r="L643" s="498"/>
    </row>
    <row r="644" ht="12.75" customHeight="1">
      <c r="A644" s="498"/>
      <c r="L644" s="498"/>
    </row>
    <row r="645" ht="12.75" customHeight="1">
      <c r="A645" s="498"/>
      <c r="L645" s="498"/>
    </row>
    <row r="646" ht="12.75" customHeight="1">
      <c r="A646" s="498"/>
      <c r="L646" s="498"/>
    </row>
    <row r="647" ht="12.75" customHeight="1">
      <c r="A647" s="498"/>
      <c r="L647" s="498"/>
    </row>
    <row r="648" ht="12.75" customHeight="1">
      <c r="A648" s="498"/>
      <c r="L648" s="498"/>
    </row>
    <row r="649" ht="12.75" customHeight="1">
      <c r="A649" s="498"/>
      <c r="L649" s="498"/>
    </row>
    <row r="650" ht="12.75" customHeight="1">
      <c r="A650" s="498"/>
      <c r="L650" s="498"/>
    </row>
    <row r="651" ht="12.75" customHeight="1">
      <c r="A651" s="498"/>
      <c r="L651" s="498"/>
    </row>
    <row r="652" ht="12.75" customHeight="1">
      <c r="A652" s="498"/>
      <c r="L652" s="498"/>
    </row>
    <row r="653" ht="12.75" customHeight="1">
      <c r="A653" s="498"/>
      <c r="L653" s="498"/>
    </row>
    <row r="654" ht="12.75" customHeight="1">
      <c r="A654" s="498"/>
      <c r="L654" s="498"/>
    </row>
    <row r="655" ht="12.75" customHeight="1">
      <c r="A655" s="498"/>
      <c r="L655" s="498"/>
    </row>
    <row r="656" ht="12.75" customHeight="1">
      <c r="A656" s="498"/>
      <c r="L656" s="498"/>
    </row>
    <row r="657" ht="12.75" customHeight="1">
      <c r="A657" s="498"/>
      <c r="L657" s="498"/>
    </row>
    <row r="658" ht="12.75" customHeight="1">
      <c r="A658" s="498"/>
      <c r="L658" s="498"/>
    </row>
    <row r="659" ht="12.75" customHeight="1">
      <c r="A659" s="498"/>
      <c r="L659" s="498"/>
    </row>
    <row r="660" ht="12.75" customHeight="1">
      <c r="A660" s="498"/>
      <c r="L660" s="498"/>
    </row>
    <row r="661" ht="12.75" customHeight="1">
      <c r="A661" s="498"/>
      <c r="L661" s="498"/>
    </row>
    <row r="662" ht="12.75" customHeight="1">
      <c r="A662" s="498"/>
      <c r="L662" s="498"/>
    </row>
    <row r="663" ht="12.75" customHeight="1">
      <c r="A663" s="498"/>
      <c r="L663" s="498"/>
    </row>
    <row r="664" ht="12.75" customHeight="1">
      <c r="A664" s="498"/>
      <c r="L664" s="498"/>
    </row>
    <row r="665" ht="12.75" customHeight="1">
      <c r="A665" s="498"/>
      <c r="L665" s="498"/>
    </row>
    <row r="666" ht="12.75" customHeight="1">
      <c r="A666" s="498"/>
      <c r="L666" s="498"/>
    </row>
    <row r="667" ht="12.75" customHeight="1">
      <c r="A667" s="498"/>
      <c r="L667" s="498"/>
    </row>
    <row r="668" ht="12.75" customHeight="1">
      <c r="A668" s="498"/>
      <c r="L668" s="498"/>
    </row>
    <row r="669" ht="12.75" customHeight="1">
      <c r="A669" s="498"/>
      <c r="L669" s="498"/>
    </row>
    <row r="670" ht="12.75" customHeight="1">
      <c r="A670" s="498"/>
      <c r="L670" s="498"/>
    </row>
    <row r="671" ht="12.75" customHeight="1">
      <c r="A671" s="498"/>
      <c r="L671" s="498"/>
    </row>
    <row r="672" ht="12.75" customHeight="1">
      <c r="A672" s="498"/>
      <c r="L672" s="498"/>
    </row>
    <row r="673" ht="12.75" customHeight="1">
      <c r="A673" s="498"/>
      <c r="L673" s="498"/>
    </row>
    <row r="674" ht="12.75" customHeight="1">
      <c r="A674" s="498"/>
      <c r="L674" s="498"/>
    </row>
    <row r="675" ht="12.75" customHeight="1">
      <c r="A675" s="498"/>
      <c r="L675" s="498"/>
    </row>
    <row r="676" ht="12.75" customHeight="1">
      <c r="A676" s="498"/>
      <c r="L676" s="498"/>
    </row>
    <row r="677" ht="12.75" customHeight="1">
      <c r="A677" s="498"/>
      <c r="L677" s="498"/>
    </row>
    <row r="678" ht="12.75" customHeight="1">
      <c r="A678" s="498"/>
      <c r="L678" s="498"/>
    </row>
    <row r="679" ht="12.75" customHeight="1">
      <c r="A679" s="498"/>
      <c r="L679" s="498"/>
    </row>
    <row r="680" ht="12.75" customHeight="1">
      <c r="A680" s="498"/>
      <c r="L680" s="498"/>
    </row>
    <row r="681" ht="12.75" customHeight="1">
      <c r="A681" s="498"/>
      <c r="L681" s="498"/>
    </row>
    <row r="682" ht="12.75" customHeight="1">
      <c r="A682" s="498"/>
      <c r="L682" s="498"/>
    </row>
    <row r="683" ht="12.75" customHeight="1">
      <c r="A683" s="498"/>
      <c r="L683" s="498"/>
    </row>
    <row r="684" ht="12.75" customHeight="1">
      <c r="A684" s="498"/>
      <c r="L684" s="498"/>
    </row>
    <row r="685" ht="12.75" customHeight="1">
      <c r="A685" s="498"/>
      <c r="L685" s="498"/>
    </row>
    <row r="686" ht="12.75" customHeight="1">
      <c r="A686" s="498"/>
      <c r="L686" s="498"/>
    </row>
    <row r="687" ht="12.75" customHeight="1">
      <c r="A687" s="498"/>
      <c r="L687" s="498"/>
    </row>
    <row r="688" ht="12.75" customHeight="1">
      <c r="A688" s="498"/>
      <c r="L688" s="498"/>
    </row>
    <row r="689" ht="12.75" customHeight="1">
      <c r="A689" s="498"/>
      <c r="L689" s="498"/>
    </row>
    <row r="690" ht="12.75" customHeight="1">
      <c r="A690" s="498"/>
      <c r="L690" s="498"/>
    </row>
    <row r="691" ht="12.75" customHeight="1">
      <c r="A691" s="498"/>
      <c r="L691" s="498"/>
    </row>
    <row r="692" ht="12.75" customHeight="1">
      <c r="A692" s="498"/>
      <c r="L692" s="498"/>
    </row>
    <row r="693" ht="12.75" customHeight="1">
      <c r="A693" s="498"/>
      <c r="L693" s="498"/>
    </row>
    <row r="694" ht="12.75" customHeight="1">
      <c r="A694" s="498"/>
      <c r="L694" s="498"/>
    </row>
    <row r="695" ht="12.75" customHeight="1">
      <c r="A695" s="498"/>
      <c r="L695" s="498"/>
    </row>
    <row r="696" ht="12.75" customHeight="1">
      <c r="A696" s="498"/>
      <c r="L696" s="498"/>
    </row>
    <row r="697" ht="12.75" customHeight="1">
      <c r="A697" s="498"/>
      <c r="L697" s="498"/>
    </row>
    <row r="698" ht="12.75" customHeight="1">
      <c r="A698" s="498"/>
      <c r="L698" s="498"/>
    </row>
    <row r="699" ht="12.75" customHeight="1">
      <c r="A699" s="498"/>
      <c r="L699" s="498"/>
    </row>
    <row r="700" ht="12.75" customHeight="1">
      <c r="A700" s="498"/>
      <c r="L700" s="498"/>
    </row>
    <row r="701" ht="12.75" customHeight="1">
      <c r="A701" s="498"/>
      <c r="L701" s="498"/>
    </row>
    <row r="702" ht="12.75" customHeight="1">
      <c r="A702" s="498"/>
      <c r="L702" s="498"/>
    </row>
    <row r="703" ht="12.75" customHeight="1">
      <c r="A703" s="498"/>
      <c r="L703" s="498"/>
    </row>
    <row r="704" ht="12.75" customHeight="1">
      <c r="A704" s="498"/>
      <c r="L704" s="498"/>
    </row>
    <row r="705" ht="12.75" customHeight="1">
      <c r="A705" s="498"/>
      <c r="L705" s="498"/>
    </row>
    <row r="706" ht="12.75" customHeight="1">
      <c r="A706" s="498"/>
      <c r="L706" s="498"/>
    </row>
    <row r="707" ht="12.75" customHeight="1">
      <c r="A707" s="498"/>
      <c r="L707" s="498"/>
    </row>
    <row r="708" ht="12.75" customHeight="1">
      <c r="A708" s="498"/>
      <c r="L708" s="498"/>
    </row>
    <row r="709" ht="12.75" customHeight="1">
      <c r="A709" s="498"/>
      <c r="L709" s="498"/>
    </row>
    <row r="710" ht="12.75" customHeight="1">
      <c r="A710" s="498"/>
      <c r="L710" s="498"/>
    </row>
    <row r="711" ht="12.75" customHeight="1">
      <c r="A711" s="498"/>
      <c r="L711" s="498"/>
    </row>
    <row r="712" ht="12.75" customHeight="1">
      <c r="A712" s="498"/>
      <c r="L712" s="498"/>
    </row>
    <row r="713" ht="12.75" customHeight="1">
      <c r="A713" s="498"/>
      <c r="L713" s="498"/>
    </row>
    <row r="714" ht="12.75" customHeight="1">
      <c r="A714" s="498"/>
      <c r="L714" s="498"/>
    </row>
    <row r="715" ht="12.75" customHeight="1">
      <c r="A715" s="498"/>
      <c r="L715" s="498"/>
    </row>
    <row r="716" ht="12.75" customHeight="1">
      <c r="A716" s="498"/>
      <c r="L716" s="498"/>
    </row>
    <row r="717" ht="12.75" customHeight="1">
      <c r="A717" s="498"/>
      <c r="L717" s="498"/>
    </row>
    <row r="718" ht="12.75" customHeight="1">
      <c r="A718" s="498"/>
      <c r="L718" s="498"/>
    </row>
    <row r="719" ht="12.75" customHeight="1">
      <c r="A719" s="498"/>
      <c r="L719" s="498"/>
    </row>
    <row r="720" ht="12.75" customHeight="1">
      <c r="A720" s="498"/>
      <c r="L720" s="498"/>
    </row>
    <row r="721" ht="12.75" customHeight="1">
      <c r="A721" s="498"/>
      <c r="L721" s="498"/>
    </row>
    <row r="722" ht="12.75" customHeight="1">
      <c r="A722" s="498"/>
      <c r="L722" s="498"/>
    </row>
    <row r="723" ht="12.75" customHeight="1">
      <c r="A723" s="498"/>
      <c r="L723" s="498"/>
    </row>
    <row r="724" ht="12.75" customHeight="1">
      <c r="A724" s="498"/>
      <c r="L724" s="498"/>
    </row>
    <row r="725" ht="12.75" customHeight="1">
      <c r="A725" s="498"/>
      <c r="L725" s="498"/>
    </row>
    <row r="726" ht="12.75" customHeight="1">
      <c r="A726" s="498"/>
      <c r="L726" s="498"/>
    </row>
    <row r="727" ht="12.75" customHeight="1">
      <c r="A727" s="498"/>
      <c r="L727" s="498"/>
    </row>
    <row r="728" ht="12.75" customHeight="1">
      <c r="A728" s="498"/>
      <c r="L728" s="498"/>
    </row>
    <row r="729" ht="12.75" customHeight="1">
      <c r="A729" s="498"/>
      <c r="L729" s="498"/>
    </row>
    <row r="730" ht="12.75" customHeight="1">
      <c r="A730" s="498"/>
      <c r="L730" s="498"/>
    </row>
    <row r="731" ht="12.75" customHeight="1">
      <c r="A731" s="498"/>
      <c r="L731" s="498"/>
    </row>
    <row r="732" ht="12.75" customHeight="1">
      <c r="A732" s="498"/>
      <c r="L732" s="498"/>
    </row>
    <row r="733" ht="12.75" customHeight="1">
      <c r="A733" s="498"/>
      <c r="L733" s="498"/>
    </row>
    <row r="734" ht="12.75" customHeight="1">
      <c r="A734" s="498"/>
      <c r="L734" s="498"/>
    </row>
    <row r="735" ht="12.75" customHeight="1">
      <c r="A735" s="498"/>
      <c r="L735" s="498"/>
    </row>
    <row r="736" ht="12.75" customHeight="1">
      <c r="A736" s="498"/>
      <c r="L736" s="498"/>
    </row>
    <row r="737" ht="12.75" customHeight="1">
      <c r="A737" s="498"/>
      <c r="L737" s="498"/>
    </row>
    <row r="738" ht="12.75" customHeight="1">
      <c r="A738" s="498"/>
      <c r="L738" s="498"/>
    </row>
    <row r="739" ht="12.75" customHeight="1">
      <c r="A739" s="498"/>
      <c r="L739" s="498"/>
    </row>
    <row r="740" ht="12.75" customHeight="1">
      <c r="A740" s="498"/>
      <c r="L740" s="498"/>
    </row>
    <row r="741" ht="12.75" customHeight="1">
      <c r="A741" s="498"/>
      <c r="L741" s="498"/>
    </row>
    <row r="742" ht="12.75" customHeight="1">
      <c r="A742" s="498"/>
      <c r="L742" s="498"/>
    </row>
    <row r="743" ht="12.75" customHeight="1">
      <c r="A743" s="498"/>
      <c r="L743" s="498"/>
    </row>
    <row r="744" ht="12.75" customHeight="1">
      <c r="A744" s="498"/>
      <c r="L744" s="498"/>
    </row>
    <row r="745" ht="12.75" customHeight="1">
      <c r="A745" s="498"/>
      <c r="L745" s="498"/>
    </row>
    <row r="746" ht="12.75" customHeight="1">
      <c r="A746" s="498"/>
      <c r="L746" s="498"/>
    </row>
    <row r="747" ht="12.75" customHeight="1">
      <c r="A747" s="498"/>
      <c r="L747" s="498"/>
    </row>
    <row r="748" ht="12.75" customHeight="1">
      <c r="A748" s="498"/>
      <c r="L748" s="498"/>
    </row>
    <row r="749" ht="12.75" customHeight="1">
      <c r="A749" s="498"/>
      <c r="L749" s="498"/>
    </row>
    <row r="750" ht="12.75" customHeight="1">
      <c r="A750" s="498"/>
      <c r="L750" s="498"/>
    </row>
    <row r="751" ht="12.75" customHeight="1">
      <c r="A751" s="498"/>
      <c r="L751" s="498"/>
    </row>
    <row r="752" ht="12.75" customHeight="1">
      <c r="A752" s="498"/>
      <c r="L752" s="498"/>
    </row>
    <row r="753" ht="12.75" customHeight="1">
      <c r="A753" s="498"/>
      <c r="L753" s="498"/>
    </row>
    <row r="754" ht="12.75" customHeight="1">
      <c r="A754" s="498"/>
      <c r="L754" s="498"/>
    </row>
    <row r="755" ht="12.75" customHeight="1">
      <c r="A755" s="498"/>
      <c r="L755" s="498"/>
    </row>
    <row r="756" ht="12.75" customHeight="1">
      <c r="A756" s="498"/>
      <c r="L756" s="498"/>
    </row>
    <row r="757" ht="12.75" customHeight="1">
      <c r="A757" s="498"/>
      <c r="L757" s="498"/>
    </row>
    <row r="758" ht="12.75" customHeight="1">
      <c r="A758" s="498"/>
      <c r="L758" s="498"/>
    </row>
    <row r="759" ht="12.75" customHeight="1">
      <c r="A759" s="498"/>
      <c r="L759" s="498"/>
    </row>
    <row r="760" ht="12.75" customHeight="1">
      <c r="A760" s="498"/>
      <c r="L760" s="498"/>
    </row>
    <row r="761" ht="12.75" customHeight="1">
      <c r="A761" s="498"/>
      <c r="L761" s="498"/>
    </row>
    <row r="762" ht="12.75" customHeight="1">
      <c r="A762" s="498"/>
      <c r="L762" s="498"/>
    </row>
    <row r="763" ht="12.75" customHeight="1">
      <c r="A763" s="498"/>
      <c r="L763" s="498"/>
    </row>
    <row r="764" ht="12.75" customHeight="1">
      <c r="A764" s="498"/>
      <c r="L764" s="498"/>
    </row>
    <row r="765" ht="12.75" customHeight="1">
      <c r="A765" s="498"/>
      <c r="L765" s="498"/>
    </row>
    <row r="766" ht="12.75" customHeight="1">
      <c r="A766" s="498"/>
      <c r="L766" s="498"/>
    </row>
    <row r="767" ht="12.75" customHeight="1">
      <c r="A767" s="498"/>
      <c r="L767" s="498"/>
    </row>
    <row r="768" ht="12.75" customHeight="1">
      <c r="A768" s="498"/>
      <c r="L768" s="498"/>
    </row>
    <row r="769" ht="12.75" customHeight="1">
      <c r="A769" s="498"/>
      <c r="L769" s="498"/>
    </row>
    <row r="770" ht="12.75" customHeight="1">
      <c r="A770" s="498"/>
      <c r="L770" s="498"/>
    </row>
    <row r="771" ht="12.75" customHeight="1">
      <c r="A771" s="498"/>
      <c r="L771" s="498"/>
    </row>
    <row r="772" ht="12.75" customHeight="1">
      <c r="A772" s="498"/>
      <c r="L772" s="498"/>
    </row>
    <row r="773" ht="12.75" customHeight="1">
      <c r="A773" s="498"/>
      <c r="L773" s="498"/>
    </row>
    <row r="774" ht="12.75" customHeight="1">
      <c r="A774" s="498"/>
      <c r="L774" s="498"/>
    </row>
    <row r="775" ht="12.75" customHeight="1">
      <c r="A775" s="498"/>
      <c r="L775" s="498"/>
    </row>
    <row r="776" ht="12.75" customHeight="1">
      <c r="A776" s="498"/>
      <c r="L776" s="498"/>
    </row>
    <row r="777" ht="12.75" customHeight="1">
      <c r="A777" s="498"/>
      <c r="L777" s="498"/>
    </row>
    <row r="778" ht="12.75" customHeight="1">
      <c r="A778" s="498"/>
      <c r="L778" s="498"/>
    </row>
    <row r="779" ht="12.75" customHeight="1">
      <c r="A779" s="498"/>
      <c r="L779" s="498"/>
    </row>
    <row r="780" ht="12.75" customHeight="1">
      <c r="A780" s="498"/>
      <c r="L780" s="498"/>
    </row>
    <row r="781" ht="12.75" customHeight="1">
      <c r="A781" s="498"/>
      <c r="L781" s="498"/>
    </row>
    <row r="782" ht="12.75" customHeight="1">
      <c r="A782" s="498"/>
      <c r="L782" s="498"/>
    </row>
    <row r="783" ht="12.75" customHeight="1">
      <c r="A783" s="498"/>
      <c r="L783" s="498"/>
    </row>
    <row r="784" ht="12.75" customHeight="1">
      <c r="A784" s="498"/>
      <c r="L784" s="498"/>
    </row>
    <row r="785" ht="12.75" customHeight="1">
      <c r="A785" s="498"/>
      <c r="L785" s="498"/>
    </row>
    <row r="786" ht="12.75" customHeight="1">
      <c r="A786" s="498"/>
      <c r="L786" s="498"/>
    </row>
    <row r="787" ht="12.75" customHeight="1">
      <c r="A787" s="498"/>
      <c r="L787" s="498"/>
    </row>
    <row r="788" ht="12.75" customHeight="1">
      <c r="A788" s="498"/>
      <c r="L788" s="498"/>
    </row>
    <row r="789" ht="12.75" customHeight="1">
      <c r="A789" s="498"/>
      <c r="L789" s="498"/>
    </row>
    <row r="790" ht="12.75" customHeight="1">
      <c r="A790" s="498"/>
      <c r="L790" s="498"/>
    </row>
    <row r="791" ht="12.75" customHeight="1">
      <c r="A791" s="498"/>
      <c r="L791" s="498"/>
    </row>
    <row r="792" ht="12.75" customHeight="1">
      <c r="A792" s="498"/>
      <c r="L792" s="498"/>
    </row>
    <row r="793" ht="12.75" customHeight="1">
      <c r="A793" s="498"/>
      <c r="L793" s="498"/>
    </row>
    <row r="794" ht="12.75" customHeight="1">
      <c r="A794" s="498"/>
      <c r="L794" s="498"/>
    </row>
    <row r="795" ht="12.75" customHeight="1">
      <c r="A795" s="498"/>
      <c r="L795" s="498"/>
    </row>
    <row r="796" ht="12.75" customHeight="1">
      <c r="A796" s="498"/>
      <c r="L796" s="498"/>
    </row>
    <row r="797" ht="12.75" customHeight="1">
      <c r="A797" s="498"/>
      <c r="L797" s="498"/>
    </row>
    <row r="798" ht="12.75" customHeight="1">
      <c r="A798" s="498"/>
      <c r="L798" s="498"/>
    </row>
    <row r="799" ht="12.75" customHeight="1">
      <c r="A799" s="498"/>
      <c r="L799" s="498"/>
    </row>
    <row r="800" ht="12.75" customHeight="1">
      <c r="A800" s="498"/>
      <c r="L800" s="498"/>
    </row>
    <row r="801" ht="12.75" customHeight="1">
      <c r="A801" s="498"/>
      <c r="L801" s="498"/>
    </row>
    <row r="802" ht="12.75" customHeight="1">
      <c r="A802" s="498"/>
      <c r="L802" s="498"/>
    </row>
    <row r="803" ht="12.75" customHeight="1">
      <c r="A803" s="498"/>
      <c r="L803" s="498"/>
    </row>
    <row r="804" ht="12.75" customHeight="1">
      <c r="A804" s="498"/>
      <c r="L804" s="498"/>
    </row>
    <row r="805" ht="12.75" customHeight="1">
      <c r="A805" s="498"/>
      <c r="L805" s="498"/>
    </row>
    <row r="806" ht="12.75" customHeight="1">
      <c r="A806" s="498"/>
      <c r="L806" s="498"/>
    </row>
    <row r="807" ht="12.75" customHeight="1">
      <c r="A807" s="498"/>
      <c r="L807" s="498"/>
    </row>
    <row r="808" ht="12.75" customHeight="1">
      <c r="A808" s="498"/>
      <c r="L808" s="498"/>
    </row>
    <row r="809" ht="12.75" customHeight="1">
      <c r="A809" s="498"/>
      <c r="L809" s="498"/>
    </row>
    <row r="810" ht="12.75" customHeight="1">
      <c r="A810" s="498"/>
      <c r="L810" s="498"/>
    </row>
    <row r="811" ht="12.75" customHeight="1">
      <c r="A811" s="498"/>
      <c r="L811" s="498"/>
    </row>
    <row r="812" ht="12.75" customHeight="1">
      <c r="A812" s="498"/>
      <c r="L812" s="498"/>
    </row>
    <row r="813" ht="12.75" customHeight="1">
      <c r="A813" s="498"/>
      <c r="L813" s="498"/>
    </row>
    <row r="814" ht="12.75" customHeight="1">
      <c r="A814" s="498"/>
      <c r="L814" s="498"/>
    </row>
    <row r="815" ht="12.75" customHeight="1">
      <c r="A815" s="498"/>
      <c r="L815" s="498"/>
    </row>
    <row r="816" ht="12.75" customHeight="1">
      <c r="A816" s="498"/>
      <c r="L816" s="498"/>
    </row>
    <row r="817" ht="12.75" customHeight="1">
      <c r="A817" s="498"/>
      <c r="L817" s="498"/>
    </row>
    <row r="818" ht="12.75" customHeight="1">
      <c r="A818" s="498"/>
      <c r="L818" s="498"/>
    </row>
    <row r="819" ht="12.75" customHeight="1">
      <c r="A819" s="498"/>
      <c r="L819" s="498"/>
    </row>
    <row r="820" ht="12.75" customHeight="1">
      <c r="A820" s="498"/>
      <c r="L820" s="498"/>
    </row>
    <row r="821" ht="12.75" customHeight="1">
      <c r="A821" s="498"/>
      <c r="L821" s="498"/>
    </row>
    <row r="822" ht="12.75" customHeight="1">
      <c r="A822" s="498"/>
      <c r="L822" s="498"/>
    </row>
    <row r="823" ht="12.75" customHeight="1">
      <c r="A823" s="498"/>
      <c r="L823" s="498"/>
    </row>
    <row r="824" ht="12.75" customHeight="1">
      <c r="A824" s="498"/>
      <c r="L824" s="498"/>
    </row>
    <row r="825" ht="12.75" customHeight="1">
      <c r="A825" s="498"/>
      <c r="L825" s="498"/>
    </row>
    <row r="826" ht="12.75" customHeight="1">
      <c r="A826" s="498"/>
      <c r="L826" s="498"/>
    </row>
    <row r="827" ht="12.75" customHeight="1">
      <c r="A827" s="498"/>
      <c r="L827" s="498"/>
    </row>
    <row r="828" ht="12.75" customHeight="1">
      <c r="A828" s="498"/>
      <c r="L828" s="498"/>
    </row>
    <row r="829" ht="12.75" customHeight="1">
      <c r="A829" s="498"/>
      <c r="L829" s="498"/>
    </row>
    <row r="830" ht="12.75" customHeight="1">
      <c r="A830" s="498"/>
      <c r="L830" s="498"/>
    </row>
    <row r="831" ht="12.75" customHeight="1">
      <c r="A831" s="498"/>
      <c r="L831" s="498"/>
    </row>
    <row r="832" ht="12.75" customHeight="1">
      <c r="A832" s="498"/>
      <c r="L832" s="498"/>
    </row>
    <row r="833" ht="12.75" customHeight="1">
      <c r="A833" s="498"/>
      <c r="L833" s="498"/>
    </row>
    <row r="834" ht="12.75" customHeight="1">
      <c r="A834" s="498"/>
      <c r="L834" s="498"/>
    </row>
    <row r="835" ht="12.75" customHeight="1">
      <c r="A835" s="498"/>
      <c r="L835" s="498"/>
    </row>
    <row r="836" ht="12.75" customHeight="1">
      <c r="A836" s="498"/>
      <c r="L836" s="498"/>
    </row>
    <row r="837" ht="12.75" customHeight="1">
      <c r="A837" s="498"/>
      <c r="L837" s="498"/>
    </row>
    <row r="838" ht="12.75" customHeight="1">
      <c r="A838" s="498"/>
      <c r="L838" s="498"/>
    </row>
    <row r="839" ht="12.75" customHeight="1">
      <c r="A839" s="498"/>
      <c r="L839" s="498"/>
    </row>
    <row r="840" ht="12.75" customHeight="1">
      <c r="A840" s="498"/>
      <c r="L840" s="498"/>
    </row>
    <row r="841" ht="12.75" customHeight="1">
      <c r="A841" s="498"/>
      <c r="L841" s="498"/>
    </row>
    <row r="842" ht="12.75" customHeight="1">
      <c r="A842" s="498"/>
      <c r="L842" s="498"/>
    </row>
    <row r="843" ht="12.75" customHeight="1">
      <c r="A843" s="498"/>
      <c r="L843" s="498"/>
    </row>
    <row r="844" ht="12.75" customHeight="1">
      <c r="A844" s="498"/>
      <c r="L844" s="498"/>
    </row>
    <row r="845" ht="12.75" customHeight="1">
      <c r="A845" s="498"/>
      <c r="L845" s="498"/>
    </row>
    <row r="846" ht="12.75" customHeight="1">
      <c r="A846" s="498"/>
      <c r="L846" s="498"/>
    </row>
    <row r="847" ht="12.75" customHeight="1">
      <c r="A847" s="498"/>
      <c r="L847" s="498"/>
    </row>
    <row r="848" ht="12.75" customHeight="1">
      <c r="A848" s="498"/>
      <c r="L848" s="498"/>
    </row>
    <row r="849" ht="12.75" customHeight="1">
      <c r="A849" s="498"/>
      <c r="L849" s="498"/>
    </row>
    <row r="850" ht="12.75" customHeight="1">
      <c r="A850" s="498"/>
      <c r="L850" s="498"/>
    </row>
    <row r="851" ht="12.75" customHeight="1">
      <c r="A851" s="498"/>
      <c r="L851" s="498"/>
    </row>
    <row r="852" ht="12.75" customHeight="1">
      <c r="A852" s="498"/>
      <c r="L852" s="498"/>
    </row>
    <row r="853" ht="12.75" customHeight="1">
      <c r="A853" s="498"/>
      <c r="L853" s="498"/>
    </row>
    <row r="854" ht="12.75" customHeight="1">
      <c r="A854" s="498"/>
      <c r="L854" s="498"/>
    </row>
    <row r="855" ht="12.75" customHeight="1">
      <c r="A855" s="498"/>
      <c r="L855" s="498"/>
    </row>
    <row r="856" ht="12.75" customHeight="1">
      <c r="A856" s="498"/>
      <c r="L856" s="498"/>
    </row>
    <row r="857" ht="12.75" customHeight="1">
      <c r="A857" s="498"/>
      <c r="L857" s="498"/>
    </row>
    <row r="858" ht="12.75" customHeight="1">
      <c r="A858" s="498"/>
      <c r="L858" s="498"/>
    </row>
    <row r="859" ht="12.75" customHeight="1">
      <c r="A859" s="498"/>
      <c r="L859" s="498"/>
    </row>
    <row r="860" ht="12.75" customHeight="1">
      <c r="A860" s="498"/>
      <c r="L860" s="498"/>
    </row>
    <row r="861" ht="12.75" customHeight="1">
      <c r="A861" s="498"/>
      <c r="L861" s="498"/>
    </row>
    <row r="862" ht="12.75" customHeight="1">
      <c r="A862" s="498"/>
      <c r="L862" s="498"/>
    </row>
    <row r="863" ht="12.75" customHeight="1">
      <c r="A863" s="498"/>
      <c r="L863" s="498"/>
    </row>
    <row r="864" ht="12.75" customHeight="1">
      <c r="A864" s="498"/>
      <c r="L864" s="498"/>
    </row>
    <row r="865" ht="12.75" customHeight="1">
      <c r="A865" s="498"/>
      <c r="L865" s="498"/>
    </row>
    <row r="866" ht="12.75" customHeight="1">
      <c r="A866" s="498"/>
      <c r="L866" s="498"/>
    </row>
    <row r="867" ht="12.75" customHeight="1">
      <c r="A867" s="498"/>
      <c r="L867" s="498"/>
    </row>
    <row r="868" ht="12.75" customHeight="1">
      <c r="A868" s="498"/>
      <c r="L868" s="498"/>
    </row>
    <row r="869" ht="12.75" customHeight="1">
      <c r="A869" s="498"/>
      <c r="L869" s="498"/>
    </row>
    <row r="870" ht="12.75" customHeight="1">
      <c r="A870" s="498"/>
      <c r="L870" s="498"/>
    </row>
    <row r="871" ht="12.75" customHeight="1">
      <c r="A871" s="498"/>
      <c r="L871" s="498"/>
    </row>
    <row r="872" ht="12.75" customHeight="1">
      <c r="A872" s="498"/>
      <c r="L872" s="498"/>
    </row>
    <row r="873" ht="12.75" customHeight="1">
      <c r="A873" s="498"/>
      <c r="L873" s="498"/>
    </row>
    <row r="874" ht="12.75" customHeight="1">
      <c r="A874" s="498"/>
      <c r="L874" s="498"/>
    </row>
    <row r="875" ht="12.75" customHeight="1">
      <c r="A875" s="498"/>
      <c r="L875" s="498"/>
    </row>
    <row r="876" ht="12.75" customHeight="1">
      <c r="A876" s="498"/>
      <c r="L876" s="498"/>
    </row>
    <row r="877" ht="12.75" customHeight="1">
      <c r="A877" s="498"/>
      <c r="L877" s="498"/>
    </row>
    <row r="878" ht="12.75" customHeight="1">
      <c r="A878" s="498"/>
      <c r="L878" s="498"/>
    </row>
    <row r="879" ht="12.75" customHeight="1">
      <c r="A879" s="498"/>
      <c r="L879" s="498"/>
    </row>
    <row r="880" ht="12.75" customHeight="1">
      <c r="A880" s="498"/>
      <c r="L880" s="498"/>
    </row>
    <row r="881" ht="12.75" customHeight="1">
      <c r="A881" s="498"/>
      <c r="L881" s="498"/>
    </row>
    <row r="882" ht="12.75" customHeight="1">
      <c r="A882" s="498"/>
      <c r="L882" s="498"/>
    </row>
    <row r="883" ht="12.75" customHeight="1">
      <c r="A883" s="498"/>
      <c r="L883" s="498"/>
    </row>
    <row r="884" ht="12.75" customHeight="1">
      <c r="A884" s="498"/>
      <c r="L884" s="498"/>
    </row>
    <row r="885" ht="12.75" customHeight="1">
      <c r="A885" s="498"/>
      <c r="L885" s="498"/>
    </row>
    <row r="886" ht="12.75" customHeight="1">
      <c r="A886" s="498"/>
      <c r="L886" s="498"/>
    </row>
    <row r="887" ht="12.75" customHeight="1">
      <c r="A887" s="498"/>
      <c r="L887" s="498"/>
    </row>
    <row r="888" ht="12.75" customHeight="1">
      <c r="A888" s="498"/>
      <c r="L888" s="498"/>
    </row>
    <row r="889" ht="12.75" customHeight="1">
      <c r="A889" s="498"/>
      <c r="L889" s="498"/>
    </row>
    <row r="890" ht="12.75" customHeight="1">
      <c r="A890" s="498"/>
      <c r="L890" s="498"/>
    </row>
    <row r="891" ht="12.75" customHeight="1">
      <c r="A891" s="498"/>
      <c r="L891" s="498"/>
    </row>
    <row r="892" ht="12.75" customHeight="1">
      <c r="A892" s="498"/>
      <c r="L892" s="498"/>
    </row>
    <row r="893" ht="12.75" customHeight="1">
      <c r="A893" s="498"/>
      <c r="L893" s="498"/>
    </row>
    <row r="894" ht="12.75" customHeight="1">
      <c r="A894" s="498"/>
      <c r="L894" s="498"/>
    </row>
    <row r="895" ht="12.75" customHeight="1">
      <c r="A895" s="498"/>
      <c r="L895" s="498"/>
    </row>
    <row r="896" ht="12.75" customHeight="1">
      <c r="A896" s="498"/>
      <c r="L896" s="498"/>
    </row>
    <row r="897" ht="12.75" customHeight="1">
      <c r="A897" s="498"/>
      <c r="L897" s="498"/>
    </row>
    <row r="898" ht="12.75" customHeight="1">
      <c r="A898" s="498"/>
      <c r="L898" s="498"/>
    </row>
    <row r="899" ht="12.75" customHeight="1">
      <c r="A899" s="498"/>
      <c r="L899" s="498"/>
    </row>
    <row r="900" ht="12.75" customHeight="1">
      <c r="A900" s="498"/>
      <c r="L900" s="498"/>
    </row>
    <row r="901" ht="12.75" customHeight="1">
      <c r="A901" s="498"/>
      <c r="L901" s="498"/>
    </row>
    <row r="902" ht="12.75" customHeight="1">
      <c r="A902" s="498"/>
      <c r="L902" s="498"/>
    </row>
    <row r="903" ht="12.75" customHeight="1">
      <c r="A903" s="498"/>
      <c r="L903" s="498"/>
    </row>
    <row r="904" ht="12.75" customHeight="1">
      <c r="A904" s="498"/>
      <c r="L904" s="498"/>
    </row>
    <row r="905" ht="12.75" customHeight="1">
      <c r="A905" s="498"/>
      <c r="L905" s="498"/>
    </row>
    <row r="906" ht="12.75" customHeight="1">
      <c r="A906" s="498"/>
      <c r="L906" s="498"/>
    </row>
    <row r="907" ht="12.75" customHeight="1">
      <c r="A907" s="498"/>
      <c r="L907" s="498"/>
    </row>
    <row r="908" ht="12.75" customHeight="1">
      <c r="A908" s="498"/>
      <c r="L908" s="498"/>
    </row>
    <row r="909" ht="12.75" customHeight="1">
      <c r="A909" s="498"/>
      <c r="L909" s="498"/>
    </row>
    <row r="910" ht="12.75" customHeight="1">
      <c r="A910" s="498"/>
      <c r="L910" s="498"/>
    </row>
    <row r="911" ht="12.75" customHeight="1">
      <c r="A911" s="498"/>
      <c r="L911" s="498"/>
    </row>
    <row r="912" ht="12.75" customHeight="1">
      <c r="A912" s="498"/>
      <c r="L912" s="498"/>
    </row>
    <row r="913" ht="12.75" customHeight="1">
      <c r="A913" s="498"/>
      <c r="L913" s="498"/>
    </row>
    <row r="914" ht="12.75" customHeight="1">
      <c r="A914" s="498"/>
      <c r="L914" s="498"/>
    </row>
    <row r="915" ht="12.75" customHeight="1">
      <c r="A915" s="498"/>
      <c r="L915" s="498"/>
    </row>
    <row r="916" ht="12.75" customHeight="1">
      <c r="A916" s="498"/>
      <c r="L916" s="498"/>
    </row>
    <row r="917" ht="12.75" customHeight="1">
      <c r="A917" s="498"/>
      <c r="L917" s="498"/>
    </row>
    <row r="918" ht="12.75" customHeight="1">
      <c r="A918" s="498"/>
      <c r="L918" s="498"/>
    </row>
    <row r="919" ht="12.75" customHeight="1">
      <c r="A919" s="498"/>
      <c r="L919" s="498"/>
    </row>
    <row r="920" ht="12.75" customHeight="1">
      <c r="A920" s="498"/>
      <c r="L920" s="498"/>
    </row>
    <row r="921" ht="12.75" customHeight="1">
      <c r="A921" s="498"/>
      <c r="L921" s="498"/>
    </row>
    <row r="922" ht="12.75" customHeight="1">
      <c r="A922" s="498"/>
      <c r="L922" s="498"/>
    </row>
    <row r="923" ht="12.75" customHeight="1">
      <c r="A923" s="498"/>
      <c r="L923" s="498"/>
    </row>
    <row r="924" ht="12.75" customHeight="1">
      <c r="A924" s="498"/>
      <c r="L924" s="498"/>
    </row>
    <row r="925" ht="12.75" customHeight="1">
      <c r="A925" s="498"/>
      <c r="L925" s="498"/>
    </row>
    <row r="926" ht="12.75" customHeight="1">
      <c r="A926" s="498"/>
      <c r="L926" s="498"/>
    </row>
    <row r="927" ht="12.75" customHeight="1">
      <c r="A927" s="498"/>
      <c r="L927" s="498"/>
    </row>
    <row r="928" ht="12.75" customHeight="1">
      <c r="A928" s="498"/>
      <c r="L928" s="498"/>
    </row>
    <row r="929" ht="12.75" customHeight="1">
      <c r="A929" s="498"/>
      <c r="L929" s="498"/>
    </row>
    <row r="930" ht="12.75" customHeight="1">
      <c r="A930" s="498"/>
      <c r="L930" s="498"/>
    </row>
    <row r="931" ht="12.75" customHeight="1">
      <c r="A931" s="498"/>
      <c r="L931" s="498"/>
    </row>
    <row r="932" ht="12.75" customHeight="1">
      <c r="A932" s="498"/>
      <c r="L932" s="498"/>
    </row>
    <row r="933" ht="12.75" customHeight="1">
      <c r="A933" s="498"/>
      <c r="L933" s="498"/>
    </row>
    <row r="934" ht="12.75" customHeight="1">
      <c r="A934" s="498"/>
      <c r="L934" s="498"/>
    </row>
    <row r="935" ht="12.75" customHeight="1">
      <c r="A935" s="498"/>
      <c r="L935" s="498"/>
    </row>
    <row r="936" ht="12.75" customHeight="1">
      <c r="A936" s="498"/>
      <c r="L936" s="498"/>
    </row>
    <row r="937" ht="12.75" customHeight="1">
      <c r="A937" s="498"/>
      <c r="L937" s="498"/>
    </row>
    <row r="938" ht="12.75" customHeight="1">
      <c r="A938" s="498"/>
      <c r="L938" s="498"/>
    </row>
    <row r="939" ht="12.75" customHeight="1">
      <c r="A939" s="498"/>
      <c r="L939" s="498"/>
    </row>
    <row r="940" ht="12.75" customHeight="1">
      <c r="A940" s="498"/>
      <c r="L940" s="498"/>
    </row>
    <row r="941" ht="12.75" customHeight="1">
      <c r="A941" s="498"/>
      <c r="L941" s="498"/>
    </row>
    <row r="942" ht="12.75" customHeight="1">
      <c r="A942" s="498"/>
      <c r="L942" s="498"/>
    </row>
    <row r="943" ht="12.75" customHeight="1">
      <c r="A943" s="498"/>
      <c r="L943" s="498"/>
    </row>
    <row r="944" ht="12.75" customHeight="1">
      <c r="A944" s="498"/>
      <c r="L944" s="498"/>
    </row>
    <row r="945" ht="12.75" customHeight="1">
      <c r="A945" s="498"/>
      <c r="L945" s="498"/>
    </row>
    <row r="946" ht="12.75" customHeight="1">
      <c r="A946" s="498"/>
      <c r="L946" s="498"/>
    </row>
    <row r="947" ht="12.75" customHeight="1">
      <c r="A947" s="498"/>
      <c r="L947" s="498"/>
    </row>
    <row r="948" ht="12.75" customHeight="1">
      <c r="A948" s="498"/>
      <c r="L948" s="498"/>
    </row>
    <row r="949" ht="12.75" customHeight="1">
      <c r="A949" s="498"/>
      <c r="L949" s="498"/>
    </row>
    <row r="950" ht="12.75" customHeight="1">
      <c r="A950" s="498"/>
      <c r="L950" s="498"/>
    </row>
    <row r="951" ht="12.75" customHeight="1">
      <c r="A951" s="498"/>
      <c r="L951" s="498"/>
    </row>
    <row r="952" ht="12.75" customHeight="1">
      <c r="A952" s="498"/>
      <c r="L952" s="498"/>
    </row>
    <row r="953" ht="12.75" customHeight="1">
      <c r="A953" s="498"/>
      <c r="L953" s="498"/>
    </row>
    <row r="954" ht="12.75" customHeight="1">
      <c r="A954" s="498"/>
      <c r="L954" s="498"/>
    </row>
    <row r="955" ht="12.75" customHeight="1">
      <c r="A955" s="498"/>
      <c r="L955" s="498"/>
    </row>
    <row r="956" ht="12.75" customHeight="1">
      <c r="A956" s="498"/>
      <c r="L956" s="498"/>
    </row>
    <row r="957" ht="12.75" customHeight="1">
      <c r="A957" s="498"/>
      <c r="L957" s="498"/>
    </row>
    <row r="958" ht="12.75" customHeight="1">
      <c r="A958" s="498"/>
      <c r="L958" s="498"/>
    </row>
    <row r="959" ht="12.75" customHeight="1">
      <c r="A959" s="498"/>
      <c r="L959" s="498"/>
    </row>
    <row r="960" ht="12.75" customHeight="1">
      <c r="A960" s="498"/>
      <c r="L960" s="498"/>
    </row>
    <row r="961" ht="12.75" customHeight="1">
      <c r="A961" s="498"/>
      <c r="L961" s="498"/>
    </row>
    <row r="962" ht="12.75" customHeight="1">
      <c r="A962" s="498"/>
      <c r="L962" s="498"/>
    </row>
    <row r="963" ht="12.75" customHeight="1">
      <c r="A963" s="498"/>
      <c r="L963" s="498"/>
    </row>
    <row r="964" ht="12.75" customHeight="1">
      <c r="A964" s="498"/>
      <c r="L964" s="498"/>
    </row>
    <row r="965" ht="12.75" customHeight="1">
      <c r="A965" s="498"/>
      <c r="L965" s="498"/>
    </row>
    <row r="966" ht="12.75" customHeight="1">
      <c r="A966" s="498"/>
      <c r="L966" s="498"/>
    </row>
    <row r="967" ht="12.75" customHeight="1">
      <c r="A967" s="498"/>
      <c r="L967" s="498"/>
    </row>
    <row r="968" ht="12.75" customHeight="1">
      <c r="A968" s="498"/>
      <c r="L968" s="498"/>
    </row>
    <row r="969" ht="12.75" customHeight="1">
      <c r="A969" s="498"/>
      <c r="L969" s="498"/>
    </row>
    <row r="970" ht="12.75" customHeight="1">
      <c r="A970" s="498"/>
      <c r="L970" s="498"/>
    </row>
    <row r="971" ht="12.75" customHeight="1">
      <c r="A971" s="498"/>
      <c r="L971" s="498"/>
    </row>
    <row r="972" ht="12.75" customHeight="1">
      <c r="A972" s="498"/>
      <c r="L972" s="498"/>
    </row>
    <row r="973" ht="12.75" customHeight="1">
      <c r="A973" s="498"/>
      <c r="L973" s="498"/>
    </row>
    <row r="974" ht="12.75" customHeight="1">
      <c r="A974" s="498"/>
      <c r="L974" s="498"/>
    </row>
    <row r="975" ht="12.75" customHeight="1">
      <c r="A975" s="498"/>
      <c r="L975" s="498"/>
    </row>
    <row r="976" ht="12.75" customHeight="1">
      <c r="A976" s="498"/>
      <c r="L976" s="498"/>
    </row>
    <row r="977" ht="12.75" customHeight="1">
      <c r="A977" s="498"/>
      <c r="L977" s="498"/>
    </row>
    <row r="978" ht="12.75" customHeight="1">
      <c r="A978" s="498"/>
      <c r="L978" s="498"/>
    </row>
    <row r="979" ht="12.75" customHeight="1">
      <c r="A979" s="498"/>
      <c r="L979" s="498"/>
    </row>
    <row r="980" ht="12.75" customHeight="1">
      <c r="A980" s="498"/>
      <c r="L980" s="498"/>
    </row>
    <row r="981" ht="12.75" customHeight="1">
      <c r="A981" s="498"/>
      <c r="L981" s="498"/>
    </row>
    <row r="982" ht="12.75" customHeight="1">
      <c r="A982" s="498"/>
      <c r="L982" s="498"/>
    </row>
    <row r="983" ht="12.75" customHeight="1">
      <c r="A983" s="498"/>
      <c r="L983" s="498"/>
    </row>
    <row r="984" ht="12.75" customHeight="1">
      <c r="A984" s="498"/>
      <c r="L984" s="498"/>
    </row>
    <row r="985" ht="12.75" customHeight="1">
      <c r="A985" s="498"/>
      <c r="L985" s="498"/>
    </row>
    <row r="986" ht="12.75" customHeight="1">
      <c r="A986" s="498"/>
      <c r="L986" s="498"/>
    </row>
    <row r="987" ht="12.75" customHeight="1">
      <c r="A987" s="498"/>
      <c r="L987" s="498"/>
    </row>
    <row r="988" ht="12.75" customHeight="1">
      <c r="A988" s="498"/>
      <c r="L988" s="498"/>
    </row>
    <row r="989" ht="12.75" customHeight="1">
      <c r="A989" s="498"/>
      <c r="L989" s="498"/>
    </row>
    <row r="990" ht="12.75" customHeight="1">
      <c r="A990" s="498"/>
      <c r="L990" s="498"/>
    </row>
    <row r="991" ht="12.75" customHeight="1">
      <c r="A991" s="498"/>
      <c r="L991" s="498"/>
    </row>
    <row r="992" ht="12.75" customHeight="1">
      <c r="A992" s="498"/>
      <c r="L992" s="498"/>
    </row>
    <row r="993" ht="12.75" customHeight="1">
      <c r="A993" s="498"/>
      <c r="L993" s="498"/>
    </row>
    <row r="994" ht="12.75" customHeight="1">
      <c r="A994" s="498"/>
      <c r="L994" s="498"/>
    </row>
    <row r="995" ht="12.75" customHeight="1">
      <c r="A995" s="498"/>
      <c r="L995" s="498"/>
    </row>
    <row r="996" ht="12.75" customHeight="1">
      <c r="A996" s="498"/>
      <c r="L996" s="498"/>
    </row>
    <row r="997" ht="12.75" customHeight="1">
      <c r="A997" s="498"/>
      <c r="L997" s="498"/>
    </row>
    <row r="998" ht="12.75" customHeight="1">
      <c r="A998" s="498"/>
      <c r="L998" s="498"/>
    </row>
    <row r="999" ht="12.75" customHeight="1">
      <c r="A999" s="498"/>
      <c r="L999" s="498"/>
    </row>
    <row r="1000" ht="12.75" customHeight="1">
      <c r="A1000" s="498"/>
      <c r="L1000" s="498"/>
    </row>
  </sheetData>
  <mergeCells count="1">
    <mergeCell ref="A10:M10"/>
  </mergeCells>
  <drawing r:id="rId2"/>
  <legacyDrawing r:id="rId3"/>
</worksheet>
</file>