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20" tabRatio="500"/>
  </bookViews>
  <sheets>
    <sheet name="ISPs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3" i="1"/>
  <c r="G13"/>
  <c r="G28"/>
  <c r="G18"/>
  <c r="G19"/>
  <c r="G20"/>
  <c r="G21"/>
  <c r="G22"/>
  <c r="G23"/>
  <c r="G10"/>
  <c r="G25"/>
  <c r="G26"/>
  <c r="G30"/>
  <c r="F18"/>
  <c r="F19"/>
  <c r="F20"/>
  <c r="F21"/>
  <c r="F22"/>
  <c r="F23"/>
  <c r="F25"/>
  <c r="F26"/>
  <c r="F30"/>
  <c r="E18"/>
  <c r="E19"/>
  <c r="E20"/>
  <c r="E21"/>
  <c r="E22"/>
  <c r="E23"/>
  <c r="E25"/>
  <c r="E26"/>
  <c r="E30"/>
  <c r="D18"/>
  <c r="D19"/>
  <c r="D20"/>
  <c r="D21"/>
  <c r="D22"/>
  <c r="D23"/>
  <c r="D24"/>
  <c r="D25"/>
  <c r="D26"/>
  <c r="D30"/>
  <c r="C18"/>
  <c r="C19"/>
  <c r="C20"/>
  <c r="C21"/>
  <c r="C22"/>
  <c r="C23"/>
  <c r="C24"/>
  <c r="C25"/>
  <c r="C26"/>
  <c r="C30"/>
  <c r="B18"/>
  <c r="B19"/>
  <c r="B20"/>
  <c r="B21"/>
  <c r="B22"/>
  <c r="B23"/>
  <c r="B25"/>
  <c r="B26"/>
  <c r="B30"/>
  <c r="G29"/>
  <c r="F29"/>
  <c r="E29"/>
  <c r="D29"/>
  <c r="C29"/>
  <c r="B29"/>
  <c r="G27"/>
</calcChain>
</file>

<file path=xl/comments1.xml><?xml version="1.0" encoding="utf-8"?>
<comments xmlns="http://schemas.openxmlformats.org/spreadsheetml/2006/main">
  <authors>
    <author>Dwayne Winseck</author>
    <author>LR</author>
  </authors>
  <commentList>
    <comment ref="O5" authorId="0">
      <text>
        <r>
          <rPr>
            <b/>
            <sz val="9"/>
            <color indexed="81"/>
            <rFont val="Calibri"/>
            <family val="2"/>
          </rPr>
          <t xml:space="preserve">Dwayne Winseck: </t>
        </r>
        <r>
          <rPr>
            <sz val="9"/>
            <color indexed="81"/>
            <rFont val="Calibri"/>
            <family val="2"/>
          </rPr>
          <t xml:space="preserve">Estimate based on division of non-programming services between Internet access and telephone services based on average ratio of the split between such services for Rogers, Cogeco and QMI, i.e. 36.3% to telephone services from 2010-2012. I used Cogeco's ratio for split between these services for 2008, i.e. 28.2%.
</t>
        </r>
      </text>
    </comment>
    <comment ref="N6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Use the 3% in the national rev according to source and 
explatonary notes</t>
        </r>
      </text>
    </comment>
  </commentList>
</comments>
</file>

<file path=xl/sharedStrings.xml><?xml version="1.0" encoding="utf-8"?>
<sst xmlns="http://schemas.openxmlformats.org/spreadsheetml/2006/main" count="27" uniqueCount="16">
  <si>
    <t>Bell (2)</t>
    <phoneticPr fontId="5" type="noConversion"/>
  </si>
  <si>
    <t>Telus (3)</t>
    <phoneticPr fontId="5" type="noConversion"/>
  </si>
  <si>
    <t>MTS Allstream (4)</t>
    <phoneticPr fontId="5" type="noConversion"/>
  </si>
  <si>
    <t>SaskTel (5)</t>
    <phoneticPr fontId="5" type="noConversion"/>
  </si>
  <si>
    <t>Rogers (6)</t>
    <phoneticPr fontId="5" type="noConversion"/>
  </si>
  <si>
    <t>Shaw(7)</t>
    <phoneticPr fontId="5" type="noConversion"/>
  </si>
  <si>
    <t>Access Comm Coop (8)</t>
    <phoneticPr fontId="5" type="noConversion"/>
  </si>
  <si>
    <t>Cogeco (9)</t>
    <phoneticPr fontId="5" type="noConversion"/>
  </si>
  <si>
    <t>Bragg/East-link (10)</t>
    <phoneticPr fontId="5" type="noConversion"/>
  </si>
  <si>
    <t>Indy</t>
  </si>
  <si>
    <t>Total $</t>
    <phoneticPr fontId="5" type="noConversion"/>
  </si>
  <si>
    <t>CR</t>
  </si>
  <si>
    <t>HHI</t>
  </si>
  <si>
    <t>Notes and Sources</t>
  </si>
  <si>
    <t>Internet Service Providers (English-Language Markets), Revenues and Concentration Levels, 2000-2012 (1)</t>
    <phoneticPr fontId="5" type="noConversion"/>
  </si>
  <si>
    <t>Internet Service Providers (English-Language Markets), Revenues ($mills) and Concentration Levels, 2000-2012 (1)</t>
    <phoneticPr fontId="5" type="noConversion"/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</si>
</sst>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.0"/>
    <numFmt numFmtId="165" formatCode="0.0"/>
    <numFmt numFmtId="166" formatCode="0.0_ "/>
    <numFmt numFmtId="167" formatCode="0.0%"/>
  </numFmts>
  <fonts count="17">
    <font>
      <sz val="10"/>
      <name val="Verdana"/>
    </font>
    <font>
      <b/>
      <sz val="10"/>
      <name val="Verdana"/>
    </font>
    <font>
      <sz val="10"/>
      <name val="Verdana"/>
    </font>
    <font>
      <b/>
      <sz val="14"/>
      <name val="Calibri"/>
      <family val="2"/>
    </font>
    <font>
      <sz val="12"/>
      <color indexed="8"/>
      <name val="Calibri"/>
      <family val="2"/>
    </font>
    <font>
      <sz val="8"/>
      <name val="Verdana"/>
    </font>
    <font>
      <b/>
      <sz val="12"/>
      <name val="Cambria"/>
    </font>
    <font>
      <sz val="12"/>
      <name val="Cambria"/>
    </font>
    <font>
      <sz val="12"/>
      <color indexed="8"/>
      <name val="Cambria"/>
    </font>
    <font>
      <sz val="12"/>
      <color indexed="10"/>
      <name val="Cambria"/>
    </font>
    <font>
      <sz val="12"/>
      <color indexed="10"/>
      <name val="Calibri"/>
    </font>
    <font>
      <b/>
      <sz val="12"/>
      <name val="宋体"/>
      <family val="1"/>
    </font>
    <font>
      <b/>
      <sz val="12"/>
      <name val="Calibri"/>
    </font>
    <font>
      <sz val="11"/>
      <color indexed="8"/>
      <name val="Calibri"/>
      <family val="2"/>
      <charset val="134"/>
    </font>
    <font>
      <sz val="12"/>
      <name val="宋体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9" fontId="13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1" applyFont="1" applyFill="1" applyBorder="1"/>
    <xf numFmtId="0" fontId="6" fillId="0" borderId="0" xfId="1" applyFont="1" applyFill="1" applyBorder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/>
    </xf>
    <xf numFmtId="165" fontId="7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165" fontId="10" fillId="0" borderId="0" xfId="0" applyNumberFormat="1" applyFont="1"/>
    <xf numFmtId="165" fontId="4" fillId="0" borderId="0" xfId="2" applyNumberFormat="1"/>
    <xf numFmtId="165" fontId="0" fillId="0" borderId="0" xfId="0" applyNumberFormat="1"/>
    <xf numFmtId="165" fontId="4" fillId="0" borderId="0" xfId="1" applyNumberFormat="1"/>
    <xf numFmtId="0" fontId="6" fillId="0" borderId="0" xfId="1" applyFont="1" applyFill="1" applyBorder="1" applyAlignment="1">
      <alignment horizontal="left"/>
    </xf>
    <xf numFmtId="165" fontId="6" fillId="0" borderId="0" xfId="1" applyNumberFormat="1" applyFont="1" applyFill="1" applyBorder="1" applyAlignment="1">
      <alignment horizontal="right" vertical="center"/>
    </xf>
    <xf numFmtId="0" fontId="1" fillId="0" borderId="0" xfId="0" applyFont="1"/>
    <xf numFmtId="165" fontId="7" fillId="0" borderId="0" xfId="1" applyNumberFormat="1" applyFont="1" applyFill="1" applyBorder="1" applyAlignment="1">
      <alignment horizontal="left" vertical="center"/>
    </xf>
    <xf numFmtId="0" fontId="3" fillId="0" borderId="0" xfId="3" applyFont="1" applyFill="1" applyBorder="1"/>
    <xf numFmtId="0" fontId="11" fillId="0" borderId="0" xfId="3" applyFont="1" applyFill="1" applyBorder="1"/>
    <xf numFmtId="0" fontId="12" fillId="0" borderId="0" xfId="3" applyFont="1" applyFill="1" applyBorder="1" applyAlignment="1">
      <alignment horizontal="right"/>
    </xf>
    <xf numFmtId="1" fontId="12" fillId="0" borderId="0" xfId="3" applyNumberFormat="1" applyFont="1" applyFill="1" applyBorder="1" applyAlignment="1">
      <alignment horizontal="right"/>
    </xf>
    <xf numFmtId="165" fontId="7" fillId="0" borderId="0" xfId="4" applyNumberFormat="1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horizontal="right" vertical="center"/>
    </xf>
    <xf numFmtId="165" fontId="1" fillId="0" borderId="0" xfId="0" applyNumberFormat="1" applyFont="1"/>
    <xf numFmtId="165" fontId="7" fillId="0" borderId="0" xfId="3" applyNumberFormat="1" applyFont="1" applyFill="1" applyBorder="1" applyAlignment="1">
      <alignment horizontal="right" vertical="center"/>
    </xf>
    <xf numFmtId="0" fontId="12" fillId="0" borderId="0" xfId="1" applyFont="1" applyBorder="1"/>
    <xf numFmtId="0" fontId="14" fillId="0" borderId="0" xfId="1" applyFont="1" applyBorder="1"/>
  </cellXfs>
  <cellStyles count="5">
    <cellStyle name="Normal" xfId="0" builtinId="0"/>
    <cellStyle name="Normal 2 2 2" xfId="3"/>
    <cellStyle name="Normal 2 3" xfId="1"/>
    <cellStyle name="Normal 2 4" xfId="2"/>
    <cellStyle name="Percent 2" xfId="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32"/>
  <sheetViews>
    <sheetView tabSelected="1" workbookViewId="0">
      <selection activeCell="J5" sqref="J5"/>
    </sheetView>
  </sheetViews>
  <sheetFormatPr baseColWidth="10" defaultRowHeight="13"/>
  <sheetData>
    <row r="1" spans="1:15" ht="18">
      <c r="A1" s="1" t="s">
        <v>14</v>
      </c>
      <c r="B1" s="1"/>
      <c r="C1" s="1"/>
      <c r="D1" s="1"/>
      <c r="E1" s="1"/>
      <c r="F1" s="1"/>
    </row>
    <row r="2" spans="1:15" ht="15">
      <c r="A2" s="2"/>
      <c r="B2" s="3">
        <v>2000</v>
      </c>
      <c r="C2" s="3">
        <v>2004</v>
      </c>
      <c r="D2" s="3">
        <v>2008</v>
      </c>
      <c r="E2" s="3">
        <v>2010</v>
      </c>
      <c r="F2" s="3">
        <v>2011</v>
      </c>
      <c r="G2" s="3">
        <v>2012</v>
      </c>
    </row>
    <row r="3" spans="1:15" ht="15">
      <c r="A3" s="4" t="s">
        <v>0</v>
      </c>
      <c r="B3" s="5">
        <v>254.1</v>
      </c>
      <c r="C3" s="5">
        <v>684.4</v>
      </c>
      <c r="D3" s="5">
        <v>904.9</v>
      </c>
      <c r="E3" s="5">
        <v>929.3</v>
      </c>
      <c r="F3" s="5">
        <v>837</v>
      </c>
      <c r="G3">
        <f>1634.9-772.5</f>
        <v>862.40000000000009</v>
      </c>
    </row>
    <row r="4" spans="1:15" ht="15">
      <c r="A4" s="4" t="s">
        <v>1</v>
      </c>
      <c r="B4" s="5">
        <v>145.6</v>
      </c>
      <c r="C4" s="5">
        <v>419.9</v>
      </c>
      <c r="D4" s="5">
        <v>540.20000000000005</v>
      </c>
      <c r="E4" s="5">
        <v>619.4</v>
      </c>
      <c r="F4" s="5">
        <v>598.6</v>
      </c>
      <c r="G4" s="5">
        <v>679.2</v>
      </c>
    </row>
    <row r="5" spans="1:15" ht="15">
      <c r="A5" s="4" t="s">
        <v>2</v>
      </c>
      <c r="B5" s="5">
        <v>20.8</v>
      </c>
      <c r="C5" s="5">
        <v>47</v>
      </c>
      <c r="D5" s="5">
        <v>84.9</v>
      </c>
      <c r="E5" s="5">
        <v>96</v>
      </c>
      <c r="F5" s="5">
        <v>102.5</v>
      </c>
      <c r="G5" s="5">
        <v>110.1</v>
      </c>
      <c r="J5" s="6"/>
      <c r="K5" s="6"/>
      <c r="L5" s="7"/>
      <c r="M5" s="7"/>
      <c r="N5" s="7"/>
      <c r="O5" s="8"/>
    </row>
    <row r="6" spans="1:15" ht="15">
      <c r="A6" s="4" t="s">
        <v>3</v>
      </c>
      <c r="B6" s="5">
        <v>29.7</v>
      </c>
      <c r="C6" s="5">
        <v>69.099999999999994</v>
      </c>
      <c r="D6" s="5">
        <v>98.5</v>
      </c>
      <c r="E6" s="5">
        <v>114.3</v>
      </c>
      <c r="F6" s="5">
        <v>116.6</v>
      </c>
      <c r="G6" s="5">
        <v>125</v>
      </c>
      <c r="J6" s="9"/>
      <c r="K6" s="9"/>
      <c r="L6" s="9"/>
      <c r="M6" s="9"/>
      <c r="N6" s="9"/>
      <c r="O6" s="9"/>
    </row>
    <row r="7" spans="1:15" ht="15">
      <c r="A7" s="4" t="s">
        <v>4</v>
      </c>
      <c r="B7" s="5">
        <v>223.7</v>
      </c>
      <c r="C7" s="5">
        <v>378.9</v>
      </c>
      <c r="D7" s="5">
        <v>695</v>
      </c>
      <c r="E7" s="5">
        <v>842</v>
      </c>
      <c r="F7" s="5">
        <v>926</v>
      </c>
      <c r="G7" s="5">
        <v>998</v>
      </c>
      <c r="J7" s="10"/>
      <c r="K7" s="10"/>
      <c r="L7" s="10"/>
      <c r="M7" s="10"/>
      <c r="N7" s="10"/>
      <c r="O7" s="10"/>
    </row>
    <row r="8" spans="1:15" ht="15">
      <c r="A8" s="4" t="s">
        <v>5</v>
      </c>
      <c r="B8" s="5">
        <v>220.5</v>
      </c>
      <c r="C8" s="5">
        <v>422.7</v>
      </c>
      <c r="D8" s="5">
        <v>726.1</v>
      </c>
      <c r="E8" s="5">
        <v>916.4</v>
      </c>
      <c r="F8" s="5">
        <v>968.6</v>
      </c>
      <c r="G8" s="5">
        <v>1096.0999999999999</v>
      </c>
    </row>
    <row r="9" spans="1:15" ht="15">
      <c r="A9" s="4" t="s">
        <v>6</v>
      </c>
      <c r="B9" s="5"/>
      <c r="C9" s="5">
        <v>9.1999999999999993</v>
      </c>
      <c r="D9" s="5">
        <v>13.8</v>
      </c>
      <c r="E9" s="5"/>
      <c r="F9" s="5"/>
    </row>
    <row r="10" spans="1:15" ht="15">
      <c r="A10" s="4" t="s">
        <v>7</v>
      </c>
      <c r="B10" s="5">
        <v>33</v>
      </c>
      <c r="C10" s="5">
        <v>77</v>
      </c>
      <c r="D10" s="5">
        <v>155</v>
      </c>
      <c r="E10" s="5">
        <v>136</v>
      </c>
      <c r="F10" s="5">
        <v>230</v>
      </c>
      <c r="G10" s="5">
        <f>333.5-90.8</f>
        <v>242.7</v>
      </c>
    </row>
    <row r="11" spans="1:15" ht="15">
      <c r="A11" s="4" t="s">
        <v>8</v>
      </c>
      <c r="B11" s="11">
        <v>1.3579999999999999</v>
      </c>
      <c r="C11" s="11">
        <v>20.079000000000001</v>
      </c>
      <c r="D11" s="11">
        <v>141.84504000000001</v>
      </c>
      <c r="E11" s="11">
        <v>168.63630419999998</v>
      </c>
      <c r="F11" s="11">
        <v>165.36241257999998</v>
      </c>
      <c r="G11" s="11">
        <v>185.852</v>
      </c>
    </row>
    <row r="12" spans="1:15" ht="15">
      <c r="A12" s="4" t="s">
        <v>9</v>
      </c>
      <c r="B12" s="5">
        <v>598.52800000000002</v>
      </c>
      <c r="C12" s="5">
        <v>1294.5140000000001</v>
      </c>
      <c r="D12" s="5">
        <v>1381.9360000000001</v>
      </c>
      <c r="E12" s="5">
        <v>1232.8519999999999</v>
      </c>
      <c r="F12" s="5">
        <v>1287.1840000000002</v>
      </c>
      <c r="G12" s="5">
        <v>1587</v>
      </c>
    </row>
    <row r="13" spans="1:15" ht="15">
      <c r="A13" s="12" t="s">
        <v>10</v>
      </c>
      <c r="B13" s="13">
        <v>1527.3</v>
      </c>
      <c r="C13" s="13">
        <v>3423</v>
      </c>
      <c r="D13" s="13">
        <v>4720.68</v>
      </c>
      <c r="E13" s="13">
        <v>5078.92</v>
      </c>
      <c r="F13" s="13">
        <v>5369.04</v>
      </c>
      <c r="G13" s="14">
        <f>7625-1760.6</f>
        <v>5864.4</v>
      </c>
    </row>
    <row r="14" spans="1:15" ht="15">
      <c r="A14" s="4"/>
      <c r="B14" s="15"/>
      <c r="C14" s="15"/>
      <c r="D14" s="15"/>
      <c r="E14" s="15"/>
      <c r="F14" s="15"/>
    </row>
    <row r="15" spans="1:15" ht="15">
      <c r="A15" s="4"/>
      <c r="B15" s="15"/>
      <c r="C15" s="15"/>
      <c r="D15" s="15"/>
      <c r="E15" s="15"/>
      <c r="F15" s="15"/>
    </row>
    <row r="16" spans="1:15" ht="18">
      <c r="A16" s="16" t="s">
        <v>15</v>
      </c>
      <c r="B16" s="16"/>
      <c r="C16" s="16"/>
      <c r="D16" s="16"/>
      <c r="E16" s="16"/>
      <c r="F16" s="16"/>
    </row>
    <row r="17" spans="1:7" ht="15">
      <c r="A17" s="17"/>
      <c r="B17" s="18">
        <v>2000</v>
      </c>
      <c r="C17" s="18">
        <v>2004</v>
      </c>
      <c r="D17" s="18">
        <v>2008</v>
      </c>
      <c r="E17" s="18">
        <v>2010</v>
      </c>
      <c r="F17" s="18">
        <v>2011</v>
      </c>
      <c r="G17" s="19">
        <v>2012</v>
      </c>
    </row>
    <row r="18" spans="1:7" ht="15">
      <c r="A18" s="4" t="s">
        <v>0</v>
      </c>
      <c r="B18" s="20">
        <f t="shared" ref="B18:G18" si="0">B3/B28*100</f>
        <v>16.637202907090945</v>
      </c>
      <c r="C18" s="20">
        <f t="shared" si="0"/>
        <v>19.994157172071279</v>
      </c>
      <c r="D18" s="20">
        <f t="shared" si="0"/>
        <v>19.168848555716547</v>
      </c>
      <c r="E18" s="20">
        <f t="shared" si="0"/>
        <v>18.297197041890794</v>
      </c>
      <c r="F18" s="20">
        <f t="shared" si="0"/>
        <v>15.589379106879441</v>
      </c>
      <c r="G18" s="20">
        <f t="shared" si="0"/>
        <v>14.705681740672535</v>
      </c>
    </row>
    <row r="19" spans="1:7" ht="15">
      <c r="A19" s="4" t="s">
        <v>1</v>
      </c>
      <c r="B19" s="20">
        <f>145.6/B28*100</f>
        <v>9.5331630982780062</v>
      </c>
      <c r="C19" s="20">
        <f>419.9/C28*100</f>
        <v>12.26701723634239</v>
      </c>
      <c r="D19" s="20">
        <f>540.2/D28*100</f>
        <v>11.443266648025286</v>
      </c>
      <c r="E19" s="20">
        <f>619.4/E28*100</f>
        <v>12.195506131224748</v>
      </c>
      <c r="F19" s="20">
        <f>598.6/F28*100</f>
        <v>11.149106730439707</v>
      </c>
      <c r="G19" s="10">
        <f>G4/G13*100</f>
        <v>11.581747493349704</v>
      </c>
    </row>
    <row r="20" spans="1:7" ht="15">
      <c r="A20" s="4" t="s">
        <v>2</v>
      </c>
      <c r="B20" s="20">
        <f>20.8/B28*100</f>
        <v>1.3618804426111439</v>
      </c>
      <c r="C20" s="20">
        <f>47/C28*100</f>
        <v>1.3730645632486125</v>
      </c>
      <c r="D20" s="20">
        <f>84.9/D28*100</f>
        <v>1.7984697119906454</v>
      </c>
      <c r="E20" s="20">
        <f>96/E28*100</f>
        <v>1.8901656257629573</v>
      </c>
      <c r="F20" s="20">
        <f>102.5/E28*100</f>
        <v>2.0181455900073244</v>
      </c>
      <c r="G20" s="10">
        <f>G5/G13*100</f>
        <v>1.8774299161039492</v>
      </c>
    </row>
    <row r="21" spans="1:7" ht="15">
      <c r="A21" s="4" t="s">
        <v>3</v>
      </c>
      <c r="B21" s="20">
        <f>29.7/B28*100</f>
        <v>1.9446081319976427</v>
      </c>
      <c r="C21" s="20">
        <f>69.1/C28*100</f>
        <v>2.0186970493718959</v>
      </c>
      <c r="D21" s="20">
        <f>98.5/D28*100</f>
        <v>2.0865638001304898</v>
      </c>
      <c r="E21" s="20">
        <f>114.3/E28*100</f>
        <v>2.2504784481740212</v>
      </c>
      <c r="F21" s="20">
        <f>116.6/E28*100</f>
        <v>2.2957636662912586</v>
      </c>
      <c r="G21" s="10">
        <f>G6/G13*100</f>
        <v>2.1315053543414502</v>
      </c>
    </row>
    <row r="22" spans="1:7" ht="15">
      <c r="A22" s="4" t="s">
        <v>4</v>
      </c>
      <c r="B22" s="20">
        <f>223.7/B28*100</f>
        <v>14.646762260197734</v>
      </c>
      <c r="C22" s="20">
        <f>378.9/C28*100</f>
        <v>11.069237510955302</v>
      </c>
      <c r="D22" s="20">
        <f>695/D28*100</f>
        <v>14.722455239499393</v>
      </c>
      <c r="E22" s="20">
        <f>842/E28*100</f>
        <v>16.578327675962605</v>
      </c>
      <c r="F22" s="20">
        <f>926/F28*100</f>
        <v>17.247031126607364</v>
      </c>
      <c r="G22" s="10">
        <f>G7/G13*100</f>
        <v>17.017938749062139</v>
      </c>
    </row>
    <row r="23" spans="1:7" ht="15">
      <c r="A23" s="4" t="s">
        <v>5</v>
      </c>
      <c r="B23" s="20">
        <f>220.5/B28*100</f>
        <v>14.437242192103714</v>
      </c>
      <c r="C23" s="20">
        <f>422.7/C28*100</f>
        <v>12.348816827344434</v>
      </c>
      <c r="D23" s="20">
        <f>726.1/D28*100</f>
        <v>15.381258632230949</v>
      </c>
      <c r="E23" s="20">
        <f>916.4/E28*100</f>
        <v>18.043206035928897</v>
      </c>
      <c r="F23" s="20">
        <f>968.6/F28*100</f>
        <v>18.040469059645673</v>
      </c>
      <c r="G23" s="10">
        <f>G8/G13*100</f>
        <v>18.690744151149307</v>
      </c>
    </row>
    <row r="24" spans="1:7" ht="15">
      <c r="A24" s="4" t="s">
        <v>6</v>
      </c>
      <c r="B24" s="21"/>
      <c r="C24" s="20">
        <f>9.2/C28*100</f>
        <v>0.26877008472100494</v>
      </c>
      <c r="D24" s="20">
        <f>13.8/D28*100</f>
        <v>0.29233076590660667</v>
      </c>
      <c r="E24" s="21"/>
      <c r="F24" s="21"/>
      <c r="G24" s="10"/>
    </row>
    <row r="25" spans="1:7" ht="15">
      <c r="A25" s="4" t="s">
        <v>7</v>
      </c>
      <c r="B25" s="5">
        <f>B10/B28*100</f>
        <v>2.1606757022196033</v>
      </c>
      <c r="C25" s="5">
        <f>C10/C28*100</f>
        <v>2.2494887525562373</v>
      </c>
      <c r="D25" s="5">
        <f>D10/D28*100</f>
        <v>3.2834252692408721</v>
      </c>
      <c r="E25" s="5">
        <f>E10/E28*100</f>
        <v>2.6777346364975232</v>
      </c>
      <c r="F25" s="5">
        <f>F10/F28*100</f>
        <v>4.2838198262631684</v>
      </c>
      <c r="G25" s="5">
        <f>G10/G13*100</f>
        <v>4.13853079598936</v>
      </c>
    </row>
    <row r="26" spans="1:7" ht="15">
      <c r="A26" s="4" t="s">
        <v>8</v>
      </c>
      <c r="B26" s="10">
        <f t="shared" ref="B26:G26" si="1">B11/B13*100</f>
        <v>8.8915078897400635E-2</v>
      </c>
      <c r="C26" s="10">
        <f t="shared" si="1"/>
        <v>0.5865907099035933</v>
      </c>
      <c r="D26" s="10">
        <f t="shared" si="1"/>
        <v>3.0047586364676278</v>
      </c>
      <c r="E26" s="10">
        <f t="shared" si="1"/>
        <v>3.3203181818181813</v>
      </c>
      <c r="F26" s="10">
        <f t="shared" si="1"/>
        <v>3.0799251370822343</v>
      </c>
      <c r="G26" s="10">
        <f t="shared" si="1"/>
        <v>3.1691562649205376</v>
      </c>
    </row>
    <row r="27" spans="1:7" ht="15">
      <c r="A27" s="4" t="s">
        <v>9</v>
      </c>
      <c r="B27" s="20">
        <v>39.1886335363059</v>
      </c>
      <c r="C27" s="20">
        <v>37.818112766579027</v>
      </c>
      <c r="D27" s="20">
        <v>29.274087631442931</v>
      </c>
      <c r="E27" s="20">
        <v>24.273900750553263</v>
      </c>
      <c r="F27" s="20">
        <v>23.974192779342307</v>
      </c>
      <c r="G27" s="10">
        <f>G12/G13*100</f>
        <v>27.061591978719051</v>
      </c>
    </row>
    <row r="28" spans="1:7" ht="15">
      <c r="A28" s="12" t="s">
        <v>10</v>
      </c>
      <c r="B28" s="22">
        <v>1527.3</v>
      </c>
      <c r="C28" s="22">
        <v>3423</v>
      </c>
      <c r="D28" s="22">
        <v>4720.68</v>
      </c>
      <c r="E28" s="22">
        <v>5078.92</v>
      </c>
      <c r="F28" s="22">
        <v>5369.04</v>
      </c>
      <c r="G28" s="23">
        <f>G13</f>
        <v>5864.4</v>
      </c>
    </row>
    <row r="29" spans="1:7" ht="15">
      <c r="A29" s="12" t="s">
        <v>11</v>
      </c>
      <c r="B29" s="20">
        <f>B18+B22+B23+B19</f>
        <v>55.254370457670404</v>
      </c>
      <c r="C29" s="20">
        <f>C18+C23+C19+C22</f>
        <v>55.679228746713406</v>
      </c>
      <c r="D29" s="20">
        <f>D18+D22+D23+D19</f>
        <v>60.715829075472172</v>
      </c>
      <c r="E29" s="20">
        <f>E18+E22+E23+E19</f>
        <v>65.114236885007045</v>
      </c>
      <c r="F29" s="20">
        <f>F18+F22+F23+F19</f>
        <v>62.02598602357218</v>
      </c>
      <c r="G29" s="10">
        <f>SUM(G18+G19+G22+G23)</f>
        <v>61.996112134233684</v>
      </c>
    </row>
    <row r="30" spans="1:7" ht="15">
      <c r="A30" s="12" t="s">
        <v>12</v>
      </c>
      <c r="B30" s="24">
        <f>SUMSQ(B18,B19,B20,B21,B22,B23,B25,B26)</f>
        <v>800.95197055871279</v>
      </c>
      <c r="C30" s="24">
        <f>SUMSQ(C18,C19,C20,C21,C22,C23,C24,C25,C26)</f>
        <v>836.70429874671061</v>
      </c>
      <c r="D30" s="24">
        <f>SUMSQ(D18,D19,D20,D21,D22,D23,D24,D25,D26)</f>
        <v>979.210066956221</v>
      </c>
      <c r="E30" s="24">
        <f>SUMSQ(E18,E19,E20,E21,E22,E23,E25,E26)</f>
        <v>1110.748176923609</v>
      </c>
      <c r="F30" s="24">
        <f>SUMSQ(F18,F19,F20,F21,F22,F23,F25,F26)</f>
        <v>1027.430421986787</v>
      </c>
      <c r="G30" s="10">
        <f>SUMSQ(G18,G19,G20,G21,G22,G23,G25,G26)</f>
        <v>1024.5871533945203</v>
      </c>
    </row>
    <row r="31" spans="1:7" ht="15">
      <c r="A31" s="4"/>
      <c r="B31" s="15"/>
      <c r="C31" s="15"/>
      <c r="D31" s="15"/>
      <c r="E31" s="15"/>
      <c r="F31" s="15"/>
    </row>
    <row r="32" spans="1:7" ht="15">
      <c r="A32" s="25" t="s">
        <v>13</v>
      </c>
      <c r="B32" s="26"/>
      <c r="C32" s="26"/>
      <c r="D32" s="26"/>
      <c r="E32" s="26"/>
      <c r="F32" s="26"/>
    </row>
  </sheetData>
  <phoneticPr fontId="5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ISPs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2013-11-03T22:57:14Z</dcterms:created>
  <dcterms:modified xsi:type="dcterms:W3CDTF">2013-11-03T22:57:40Z</dcterms:modified>
</cp:coreProperties>
</file>