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820" tabRatio="500"/>
  </bookViews>
  <sheets>
    <sheet name="Conventional TV " sheetId="1" r:id="rId1"/>
  </sheets>
  <definedNames>
    <definedName name="_xlnm.Print_Area" localSheetId="0">'Conventional TV '!$A$1:$I$36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9" i="1"/>
  <c r="G20"/>
  <c r="G24"/>
  <c r="G25"/>
  <c r="G27"/>
  <c r="G34"/>
  <c r="F19"/>
  <c r="F20"/>
  <c r="F24"/>
  <c r="F25"/>
  <c r="F27"/>
  <c r="F28"/>
  <c r="F34"/>
  <c r="G33"/>
  <c r="F33"/>
  <c r="G23"/>
  <c r="G32"/>
  <c r="F23"/>
  <c r="F32"/>
  <c r="E19"/>
  <c r="E20"/>
  <c r="E23"/>
  <c r="E27"/>
  <c r="E28"/>
  <c r="E32"/>
  <c r="D19"/>
  <c r="D21"/>
  <c r="D23"/>
  <c r="D27"/>
  <c r="D28"/>
  <c r="D32"/>
  <c r="C19"/>
  <c r="C21"/>
  <c r="C26"/>
  <c r="C27"/>
  <c r="C28"/>
  <c r="C32"/>
  <c r="B14"/>
  <c r="B19"/>
  <c r="B20"/>
  <c r="B22"/>
  <c r="B23"/>
  <c r="B26"/>
  <c r="B27"/>
  <c r="B32"/>
  <c r="G31"/>
  <c r="F31"/>
  <c r="E31"/>
  <c r="D31"/>
  <c r="C31"/>
  <c r="B31"/>
  <c r="G29"/>
  <c r="F29"/>
  <c r="E29"/>
  <c r="D29"/>
  <c r="C29"/>
  <c r="B29"/>
  <c r="E25"/>
  <c r="D25"/>
  <c r="B25"/>
  <c r="E24"/>
  <c r="D24"/>
  <c r="C23"/>
</calcChain>
</file>

<file path=xl/comments1.xml><?xml version="1.0" encoding="utf-8"?>
<comments xmlns="http://schemas.openxmlformats.org/spreadsheetml/2006/main">
  <authors>
    <author>LR</author>
    <author>Dwayne Winseck</author>
  </authors>
  <commentList>
    <comment ref="B3" authorId="0">
      <text>
        <r>
          <rPr>
            <b/>
            <sz val="9"/>
            <color indexed="81"/>
            <rFont val="Verdana"/>
          </rPr>
          <t>LR:</t>
        </r>
        <r>
          <rPr>
            <sz val="9"/>
            <color indexed="81"/>
            <rFont val="Verdana"/>
          </rPr>
          <t xml:space="preserve">
CBC Annual Report 2004-2005, pg.42, with 62% of Total TV revenues alocated to English TV and the rest to French Language TV</t>
        </r>
      </text>
    </comment>
    <comment ref="G4" authorId="1">
      <text>
        <r>
          <rPr>
            <b/>
            <sz val="9"/>
            <color indexed="81"/>
            <rFont val="Calibri"/>
            <family val="2"/>
          </rPr>
          <t xml:space="preserve">Dwayne Winseck: </t>
        </r>
        <r>
          <rPr>
            <sz val="9"/>
            <color indexed="81"/>
            <rFont val="Calibri"/>
            <family val="2"/>
          </rPr>
          <t xml:space="preserve">Includes estimated revenues of $4.4m by PWC (2013) financial evaluation for Astral's 2 conventional TV stations in BC:CJDC and CFTK.
</t>
        </r>
      </text>
    </comment>
    <comment ref="F9" authorId="1">
      <text>
        <r>
          <rPr>
            <b/>
            <sz val="9"/>
            <color indexed="81"/>
            <rFont val="Calibri"/>
            <family val="2"/>
          </rPr>
          <t xml:space="preserve">Dwayne Winseck: Corus Annual Report for 2012 notes that advertising revenues were down 1% in 2012 vs 2011, hence 2012 revenue estimated at 99% of 2011.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9" authorId="1">
      <text>
        <r>
          <rPr>
            <b/>
            <sz val="9"/>
            <color indexed="81"/>
            <rFont val="Calibri"/>
            <family val="2"/>
          </rPr>
          <t xml:space="preserve">Dwayne Winseck: Corus Annual Report for 2012 notes that advertising revenues were down 1% in 2012 vs 2011, hence 2012 revenue estimated at 99% of 2011.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F12" authorId="1">
      <text>
        <r>
          <rPr>
            <b/>
            <sz val="9"/>
            <color indexed="81"/>
            <rFont val="Verdana"/>
          </rPr>
          <t>Dwayne Winseck:</t>
        </r>
        <r>
          <rPr>
            <sz val="9"/>
            <color indexed="81"/>
            <rFont val="Verdana"/>
          </rPr>
          <t xml:space="preserve">
Based on estimate from PWC 2013 Valuation Astral, p. 60. </t>
        </r>
      </text>
    </comment>
    <comment ref="B14" authorId="0">
      <text>
        <r>
          <rPr>
            <b/>
            <sz val="9"/>
            <color indexed="81"/>
            <rFont val="Verdana"/>
          </rPr>
          <t>LR:</t>
        </r>
        <r>
          <rPr>
            <sz val="9"/>
            <color indexed="81"/>
            <rFont val="Verdana"/>
          </rPr>
          <t xml:space="preserve">
National TV minus French TV</t>
        </r>
      </text>
    </comment>
    <comment ref="F14" authorId="1">
      <text>
        <r>
          <rPr>
            <b/>
            <sz val="9"/>
            <color indexed="81"/>
            <rFont val="Verdana"/>
          </rPr>
          <t>Dwayne Winseck:</t>
        </r>
        <r>
          <rPr>
            <sz val="9"/>
            <color indexed="81"/>
            <rFont val="Verdana"/>
          </rPr>
          <t xml:space="preserve">
See Master Workbook chart for Conventional TV. All revenues other than CBC annual funding allocated as follows:83% to English language TV and 17% to French Language + annual CBC funding for each, respectively. </t>
        </r>
      </text>
    </comment>
    <comment ref="G14" authorId="1">
      <text>
        <r>
          <rPr>
            <b/>
            <sz val="9"/>
            <color indexed="81"/>
            <rFont val="Verdana"/>
          </rPr>
          <t>Dwayne Winseck:</t>
        </r>
        <r>
          <rPr>
            <sz val="9"/>
            <color indexed="81"/>
            <rFont val="Verdana"/>
          </rPr>
          <t xml:space="preserve">
See Master Workbook chart for Conventional TV. All revenues other than CBC annual funding allocated as follows:83% to English language TV and 17% to French Language + annual CBC funding for each, respectively. </t>
        </r>
      </text>
    </comment>
  </commentList>
</comments>
</file>

<file path=xl/sharedStrings.xml><?xml version="1.0" encoding="utf-8"?>
<sst xmlns="http://schemas.openxmlformats.org/spreadsheetml/2006/main" count="41" uniqueCount="27">
  <si>
    <t>English-Language Conventional TV Ownership Groups, Revenues ($mills) and Concentration Levels, 2004 - 2012(1)</t>
    <phoneticPr fontId="5" type="noConversion"/>
  </si>
  <si>
    <t>Bell + Astral</t>
    <phoneticPr fontId="5" type="noConversion"/>
  </si>
  <si>
    <t>CBC (2)</t>
    <phoneticPr fontId="5" type="noConversion"/>
  </si>
  <si>
    <t>Bell</t>
  </si>
  <si>
    <t xml:space="preserve">  CTV GlobeMedia</t>
  </si>
  <si>
    <t>CHUM</t>
  </si>
  <si>
    <t>CTVgm/Rogers</t>
  </si>
  <si>
    <t>Shaw/Corus (3)</t>
    <phoneticPr fontId="5" type="noConversion"/>
  </si>
  <si>
    <t xml:space="preserve">   Shaw*</t>
    <phoneticPr fontId="5" type="noConversion"/>
  </si>
  <si>
    <t xml:space="preserve">   Corus*</t>
    <phoneticPr fontId="5" type="noConversion"/>
  </si>
  <si>
    <t>Canwest</t>
    <phoneticPr fontId="5" type="noConversion"/>
  </si>
  <si>
    <t>Shaw</t>
  </si>
  <si>
    <t>Rogers</t>
    <phoneticPr fontId="5" type="noConversion"/>
  </si>
  <si>
    <t>Astral (4)</t>
    <phoneticPr fontId="5" type="noConversion"/>
  </si>
  <si>
    <t>N/A</t>
    <phoneticPr fontId="5" type="noConversion"/>
  </si>
  <si>
    <t>Other</t>
  </si>
  <si>
    <t>Total $</t>
  </si>
  <si>
    <t>* Denotes Shaw and Corus' revenues on stand-alone basis</t>
    <phoneticPr fontId="5" type="noConversion"/>
  </si>
  <si>
    <t>English-Language Conventional TV Ownership Groups, Market Shares and Concentration Levels, 2004 - 2012(1)</t>
    <phoneticPr fontId="5" type="noConversion"/>
  </si>
  <si>
    <t>Shaw/Corus (3)</t>
    <phoneticPr fontId="5" type="noConversion"/>
  </si>
  <si>
    <t xml:space="preserve">   Shaw</t>
    <phoneticPr fontId="5" type="noConversion"/>
  </si>
  <si>
    <t xml:space="preserve">   Corus</t>
    <phoneticPr fontId="5" type="noConversion"/>
  </si>
  <si>
    <t>C4</t>
  </si>
  <si>
    <t>HHI</t>
  </si>
  <si>
    <t>CR4 (Shaw/Corus separate)</t>
    <phoneticPr fontId="5" type="noConversion"/>
  </si>
  <si>
    <t>HHI (Shaw/Corus separate)</t>
    <phoneticPr fontId="5" type="noConversion"/>
  </si>
  <si>
    <r>
      <t xml:space="preserve">Notes and Sources: </t>
    </r>
    <r>
      <rPr>
        <sz val="12"/>
        <rFont val="Cambria"/>
      </rPr>
      <t>See Appendix 2</t>
    </r>
    <r>
      <rPr>
        <b/>
        <sz val="12"/>
        <rFont val="Cambria"/>
      </rPr>
      <t>.</t>
    </r>
    <phoneticPr fontId="5" type="noConversion"/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</si>
</sst>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#,##0.0"/>
    <numFmt numFmtId="165" formatCode="0.0"/>
    <numFmt numFmtId="166" formatCode="0.0_ "/>
    <numFmt numFmtId="167" formatCode="0.0%"/>
  </numFmts>
  <fonts count="21">
    <font>
      <sz val="10"/>
      <name val="Verdana"/>
    </font>
    <font>
      <b/>
      <sz val="10"/>
      <name val="Verdana"/>
    </font>
    <font>
      <i/>
      <sz val="10"/>
      <name val="Verdana"/>
    </font>
    <font>
      <sz val="10"/>
      <name val="Verdana"/>
    </font>
    <font>
      <b/>
      <sz val="12"/>
      <name val="Cambria"/>
    </font>
    <font>
      <sz val="8"/>
      <name val="Verdana"/>
    </font>
    <font>
      <sz val="12"/>
      <name val="Cambria"/>
    </font>
    <font>
      <sz val="12"/>
      <name val="Calibri"/>
    </font>
    <font>
      <sz val="12"/>
      <color indexed="12"/>
      <name val="Calibri"/>
      <family val="2"/>
    </font>
    <font>
      <sz val="10"/>
      <color indexed="12"/>
      <name val="Verdana"/>
    </font>
    <font>
      <sz val="12"/>
      <color indexed="10"/>
      <name val="Cambria"/>
    </font>
    <font>
      <i/>
      <sz val="12"/>
      <name val="Cambria"/>
    </font>
    <font>
      <sz val="12"/>
      <color indexed="8"/>
      <name val="Cambria"/>
    </font>
    <font>
      <sz val="12"/>
      <color indexed="12"/>
      <name val="Cambria"/>
    </font>
    <font>
      <i/>
      <sz val="12"/>
      <color indexed="10"/>
      <name val="Cambria"/>
    </font>
    <font>
      <b/>
      <sz val="12"/>
      <color indexed="8"/>
      <name val="Cambria"/>
    </font>
    <font>
      <sz val="12"/>
      <color indexed="16"/>
      <name val="Calibri"/>
      <family val="2"/>
    </font>
    <font>
      <b/>
      <sz val="9"/>
      <color indexed="81"/>
      <name val="Verdana"/>
    </font>
    <font>
      <sz val="9"/>
      <color indexed="81"/>
      <name val="Verdana"/>
    </font>
    <font>
      <b/>
      <sz val="9"/>
      <color indexed="81"/>
      <name val="Calibri"/>
      <family val="2"/>
    </font>
    <font>
      <sz val="9"/>
      <color indexed="8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6" fillId="0" borderId="0" applyNumberFormat="0" applyBorder="0" applyAlignment="0" applyProtection="0"/>
  </cellStyleXfs>
  <cellXfs count="58">
    <xf numFmtId="0" fontId="0" fillId="0" borderId="0" xfId="0"/>
    <xf numFmtId="0" fontId="4" fillId="0" borderId="0" xfId="0" applyFont="1" applyAlignment="1">
      <alignment horizontal="left" vertical="top" wrapText="1"/>
    </xf>
    <xf numFmtId="0" fontId="0" fillId="0" borderId="0" xfId="0" applyAlignment="1"/>
    <xf numFmtId="0" fontId="1" fillId="0" borderId="0" xfId="0" applyFont="1" applyFill="1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6" fillId="0" borderId="0" xfId="0" applyFont="1"/>
    <xf numFmtId="165" fontId="6" fillId="0" borderId="0" xfId="0" applyNumberFormat="1" applyFont="1"/>
    <xf numFmtId="0" fontId="3" fillId="0" borderId="0" xfId="0" applyFont="1" applyFill="1"/>
    <xf numFmtId="0" fontId="3" fillId="2" borderId="0" xfId="0" applyFont="1" applyFill="1"/>
    <xf numFmtId="0" fontId="0" fillId="0" borderId="0" xfId="0" applyFill="1"/>
    <xf numFmtId="1" fontId="6" fillId="0" borderId="0" xfId="0" applyNumberFormat="1" applyFont="1" applyAlignment="1">
      <alignment horizontal="right"/>
    </xf>
    <xf numFmtId="0" fontId="7" fillId="0" borderId="0" xfId="0" applyFont="1"/>
    <xf numFmtId="0" fontId="8" fillId="2" borderId="0" xfId="0" applyFont="1" applyFill="1"/>
    <xf numFmtId="0" fontId="9" fillId="0" borderId="0" xfId="0" applyFont="1" applyFill="1"/>
    <xf numFmtId="0" fontId="9" fillId="0" borderId="0" xfId="0" applyFont="1"/>
    <xf numFmtId="165" fontId="0" fillId="0" borderId="0" xfId="0" applyNumberFormat="1" applyFill="1"/>
    <xf numFmtId="165" fontId="3" fillId="0" borderId="0" xfId="0" applyNumberFormat="1" applyFont="1"/>
    <xf numFmtId="0" fontId="3" fillId="0" borderId="0" xfId="0" applyFont="1"/>
    <xf numFmtId="0" fontId="7" fillId="0" borderId="0" xfId="0" applyFont="1" applyAlignment="1">
      <alignment horizontal="right"/>
    </xf>
    <xf numFmtId="0" fontId="7" fillId="2" borderId="0" xfId="0" applyFont="1" applyFill="1" applyAlignment="1">
      <alignment horizontal="right"/>
    </xf>
    <xf numFmtId="0" fontId="6" fillId="0" borderId="0" xfId="0" applyFont="1" applyFill="1"/>
    <xf numFmtId="0" fontId="10" fillId="0" borderId="0" xfId="0" applyFont="1" applyFill="1"/>
    <xf numFmtId="0" fontId="11" fillId="3" borderId="0" xfId="0" applyFont="1" applyFill="1"/>
    <xf numFmtId="165" fontId="2" fillId="3" borderId="0" xfId="0" applyNumberFormat="1" applyFont="1" applyFill="1"/>
    <xf numFmtId="0" fontId="2" fillId="3" borderId="0" xfId="0" applyFont="1" applyFill="1"/>
    <xf numFmtId="165" fontId="11" fillId="3" borderId="0" xfId="0" applyNumberFormat="1" applyFont="1" applyFill="1"/>
    <xf numFmtId="0" fontId="7" fillId="3" borderId="0" xfId="0" applyFont="1" applyFill="1" applyAlignment="1">
      <alignment horizontal="right"/>
    </xf>
    <xf numFmtId="0" fontId="2" fillId="0" borderId="0" xfId="0" applyFont="1" applyFill="1"/>
    <xf numFmtId="0" fontId="6" fillId="0" borderId="0" xfId="0" applyFont="1" applyAlignment="1">
      <alignment horizontal="right"/>
    </xf>
    <xf numFmtId="2" fontId="6" fillId="0" borderId="0" xfId="0" applyNumberFormat="1" applyFont="1" applyAlignment="1">
      <alignment horizontal="center"/>
    </xf>
    <xf numFmtId="165" fontId="4" fillId="0" borderId="0" xfId="0" applyNumberFormat="1" applyFont="1"/>
    <xf numFmtId="0" fontId="1" fillId="2" borderId="0" xfId="0" applyFont="1" applyFill="1"/>
    <xf numFmtId="165" fontId="3" fillId="0" borderId="0" xfId="0" applyNumberFormat="1" applyFont="1" applyFill="1"/>
    <xf numFmtId="165" fontId="6" fillId="0" borderId="0" xfId="0" applyNumberFormat="1" applyFont="1" applyFill="1"/>
    <xf numFmtId="165" fontId="10" fillId="0" borderId="0" xfId="0" applyNumberFormat="1" applyFont="1" applyFill="1"/>
    <xf numFmtId="0" fontId="1" fillId="0" borderId="0" xfId="0" applyFont="1" applyFill="1" applyAlignment="1"/>
    <xf numFmtId="0" fontId="12" fillId="0" borderId="0" xfId="0" applyFont="1" applyFill="1"/>
    <xf numFmtId="0" fontId="12" fillId="0" borderId="0" xfId="0" applyFont="1"/>
    <xf numFmtId="165" fontId="0" fillId="0" borderId="0" xfId="0" applyNumberFormat="1"/>
    <xf numFmtId="165" fontId="6" fillId="2" borderId="0" xfId="0" applyNumberFormat="1" applyFont="1" applyFill="1"/>
    <xf numFmtId="0" fontId="13" fillId="0" borderId="0" xfId="0" applyFont="1" applyFill="1"/>
    <xf numFmtId="0" fontId="13" fillId="0" borderId="0" xfId="0" applyFont="1"/>
    <xf numFmtId="165" fontId="0" fillId="4" borderId="0" xfId="0" applyNumberFormat="1" applyFill="1"/>
    <xf numFmtId="165" fontId="6" fillId="3" borderId="0" xfId="0" applyNumberFormat="1" applyFont="1" applyFill="1"/>
    <xf numFmtId="0" fontId="14" fillId="0" borderId="0" xfId="0" applyFont="1" applyFill="1"/>
    <xf numFmtId="165" fontId="4" fillId="2" borderId="0" xfId="0" applyNumberFormat="1" applyFont="1" applyFill="1"/>
    <xf numFmtId="0" fontId="4" fillId="0" borderId="0" xfId="0" applyFont="1" applyFill="1"/>
    <xf numFmtId="0" fontId="15" fillId="0" borderId="0" xfId="0" applyFont="1" applyFill="1"/>
    <xf numFmtId="0" fontId="15" fillId="0" borderId="0" xfId="0" applyFont="1"/>
    <xf numFmtId="0" fontId="7" fillId="3" borderId="0" xfId="1" applyFont="1" applyFill="1" applyBorder="1" applyAlignment="1">
      <alignment vertical="top" wrapText="1"/>
    </xf>
    <xf numFmtId="165" fontId="7" fillId="3" borderId="0" xfId="1" applyNumberFormat="1" applyFont="1" applyFill="1" applyAlignment="1">
      <alignment horizontal="right"/>
    </xf>
    <xf numFmtId="165" fontId="3" fillId="3" borderId="0" xfId="0" applyNumberFormat="1" applyFont="1" applyFill="1"/>
    <xf numFmtId="0" fontId="3" fillId="3" borderId="0" xfId="0" applyFont="1" applyFill="1"/>
    <xf numFmtId="0" fontId="0" fillId="3" borderId="0" xfId="0" applyFill="1"/>
    <xf numFmtId="0" fontId="7" fillId="3" borderId="0" xfId="1" applyFont="1" applyFill="1"/>
  </cellXfs>
  <cellStyles count="2">
    <cellStyle name="Bad" xfId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X36"/>
  <sheetViews>
    <sheetView tabSelected="1" workbookViewId="0">
      <selection activeCell="L21" sqref="L21"/>
    </sheetView>
  </sheetViews>
  <sheetFormatPr baseColWidth="10" defaultColWidth="11" defaultRowHeight="15"/>
  <cols>
    <col min="1" max="1" width="14.85546875" style="8" customWidth="1"/>
    <col min="2" max="6" width="11" style="8"/>
    <col min="7" max="7" width="10.42578125" style="23" customWidth="1"/>
    <col min="8" max="9" width="11" style="8" hidden="1" customWidth="1"/>
    <col min="10" max="11" width="11" style="23"/>
    <col min="12" max="12" width="12.5703125" style="12" customWidth="1"/>
    <col min="13" max="24" width="11" style="12"/>
  </cols>
  <sheetData>
    <row r="1" spans="1:24" s="4" customFormat="1" ht="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4" customFormat="1">
      <c r="A2" s="5"/>
      <c r="B2" s="6">
        <v>2004</v>
      </c>
      <c r="C2" s="6">
        <v>2008</v>
      </c>
      <c r="D2" s="6">
        <v>2010</v>
      </c>
      <c r="E2" s="6">
        <v>2011</v>
      </c>
      <c r="F2" s="3">
        <v>2012</v>
      </c>
      <c r="G2" s="7" t="s">
        <v>1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>
      <c r="A3" s="8" t="s">
        <v>2</v>
      </c>
      <c r="B3" s="9">
        <v>654.16199999999992</v>
      </c>
      <c r="C3" s="8">
        <v>766.4</v>
      </c>
      <c r="D3" s="8">
        <v>720.3</v>
      </c>
      <c r="E3" s="9">
        <v>778</v>
      </c>
      <c r="F3" s="10">
        <v>806.1</v>
      </c>
      <c r="G3" s="11">
        <v>806.1</v>
      </c>
      <c r="H3" s="10"/>
      <c r="I3" s="12"/>
      <c r="J3" s="12"/>
      <c r="K3" s="12"/>
    </row>
    <row r="4" spans="1:24" s="17" customFormat="1">
      <c r="A4" s="8" t="s">
        <v>3</v>
      </c>
      <c r="B4" s="13">
        <v>684</v>
      </c>
      <c r="C4" s="8"/>
      <c r="D4" s="8"/>
      <c r="E4" s="8">
        <v>836.6</v>
      </c>
      <c r="F4" s="14">
        <v>810.8</v>
      </c>
      <c r="G4" s="15">
        <v>815.2</v>
      </c>
      <c r="H4" s="10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>
      <c r="A5" s="8" t="s">
        <v>4</v>
      </c>
      <c r="C5" s="8">
        <v>830</v>
      </c>
      <c r="D5" s="8">
        <v>933.6</v>
      </c>
      <c r="E5" s="8" t="s">
        <v>3</v>
      </c>
      <c r="F5" s="10"/>
      <c r="G5" s="11"/>
      <c r="H5" s="10"/>
      <c r="I5" s="12"/>
      <c r="J5" s="12"/>
      <c r="K5" s="18"/>
    </row>
    <row r="6" spans="1:24">
      <c r="A6" s="8" t="s">
        <v>5</v>
      </c>
      <c r="B6" s="9">
        <v>166</v>
      </c>
      <c r="C6" s="8" t="s">
        <v>6</v>
      </c>
      <c r="F6" s="10"/>
      <c r="G6" s="11"/>
      <c r="H6" s="10"/>
      <c r="I6" s="12"/>
      <c r="J6" s="12"/>
      <c r="K6" s="18"/>
    </row>
    <row r="7" spans="1:24">
      <c r="A7" s="8" t="s">
        <v>7</v>
      </c>
      <c r="B7" s="19">
        <v>20.3</v>
      </c>
      <c r="C7" s="20">
        <v>27.5</v>
      </c>
      <c r="D7" s="8">
        <v>519.80000000000007</v>
      </c>
      <c r="E7" s="8">
        <v>564.40000000000009</v>
      </c>
      <c r="F7" s="21">
        <v>488.7</v>
      </c>
      <c r="G7" s="22">
        <v>488.7</v>
      </c>
      <c r="H7" s="23"/>
      <c r="I7" s="24"/>
      <c r="J7" s="12"/>
      <c r="K7" s="12"/>
    </row>
    <row r="8" spans="1:24" s="27" customFormat="1">
      <c r="A8" s="25" t="s">
        <v>8</v>
      </c>
      <c r="B8" s="26"/>
      <c r="D8" s="28">
        <v>495</v>
      </c>
      <c r="E8" s="25">
        <v>522.1</v>
      </c>
      <c r="F8" s="29">
        <v>446.8</v>
      </c>
      <c r="G8" s="29">
        <v>446.8</v>
      </c>
      <c r="H8" s="25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s="27" customFormat="1">
      <c r="A9" s="25" t="s">
        <v>9</v>
      </c>
      <c r="B9" s="26">
        <v>20.3</v>
      </c>
      <c r="C9" s="27">
        <v>27.5</v>
      </c>
      <c r="D9" s="27">
        <v>24.800000000000068</v>
      </c>
      <c r="E9" s="27">
        <v>42.300000000000068</v>
      </c>
      <c r="F9" s="29">
        <v>41.9</v>
      </c>
      <c r="G9" s="29">
        <v>41.9</v>
      </c>
      <c r="H9" s="25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8" t="s">
        <v>10</v>
      </c>
      <c r="B10" s="31">
        <v>672</v>
      </c>
      <c r="C10" s="8">
        <v>584.79999999999995</v>
      </c>
      <c r="D10" s="8" t="s">
        <v>11</v>
      </c>
      <c r="F10" s="10"/>
      <c r="G10" s="11"/>
      <c r="H10" s="10"/>
      <c r="I10" s="12"/>
      <c r="J10" s="12"/>
      <c r="K10" s="12"/>
    </row>
    <row r="11" spans="1:24">
      <c r="A11" s="8" t="s">
        <v>12</v>
      </c>
      <c r="B11" s="8">
        <v>75.7</v>
      </c>
      <c r="C11" s="8">
        <v>242</v>
      </c>
      <c r="D11" s="8">
        <v>247</v>
      </c>
      <c r="E11" s="8">
        <v>298.5</v>
      </c>
      <c r="F11" s="10">
        <v>290.7</v>
      </c>
      <c r="G11" s="11">
        <v>290.7</v>
      </c>
      <c r="H11" s="10"/>
      <c r="I11" s="12"/>
      <c r="J11" s="12"/>
      <c r="K11" s="12"/>
    </row>
    <row r="12" spans="1:24">
      <c r="A12" s="8" t="s">
        <v>13</v>
      </c>
      <c r="B12" s="31" t="s">
        <v>14</v>
      </c>
      <c r="C12" s="8">
        <v>3.7</v>
      </c>
      <c r="D12" s="8">
        <v>4.0999999999999996</v>
      </c>
      <c r="E12" s="8">
        <v>4</v>
      </c>
      <c r="F12" s="23">
        <v>4.4000000000000004</v>
      </c>
      <c r="G12" s="11"/>
      <c r="H12" s="10"/>
      <c r="I12" s="12"/>
      <c r="J12" s="12"/>
      <c r="K12" s="12"/>
    </row>
    <row r="13" spans="1:24">
      <c r="A13" s="8" t="s">
        <v>15</v>
      </c>
      <c r="B13" s="32">
        <v>64.8</v>
      </c>
      <c r="C13" s="8">
        <v>23.5</v>
      </c>
      <c r="D13" s="8">
        <v>13</v>
      </c>
      <c r="E13" s="8">
        <v>1.9000000000000909</v>
      </c>
      <c r="F13" s="10">
        <v>240.6</v>
      </c>
      <c r="G13" s="11">
        <v>240.6</v>
      </c>
      <c r="H13" s="10"/>
      <c r="I13" s="12"/>
      <c r="J13" s="12"/>
      <c r="K13" s="12"/>
    </row>
    <row r="14" spans="1:24" s="4" customFormat="1">
      <c r="A14" s="5" t="s">
        <v>16</v>
      </c>
      <c r="B14" s="33">
        <f>3159.9-822.9</f>
        <v>2337</v>
      </c>
      <c r="C14" s="5">
        <v>2520.5</v>
      </c>
      <c r="D14" s="5">
        <v>2513.6</v>
      </c>
      <c r="E14" s="5">
        <v>2566.1</v>
      </c>
      <c r="F14" s="3">
        <v>2641.3</v>
      </c>
      <c r="G14" s="34">
        <v>2641.3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>
      <c r="A15" s="20" t="s">
        <v>17</v>
      </c>
      <c r="B15" s="20"/>
      <c r="C15" s="20"/>
      <c r="D15" s="19"/>
      <c r="E15" s="19"/>
      <c r="F15" s="23"/>
      <c r="G15" s="35"/>
      <c r="H15" s="23"/>
      <c r="I15" s="23"/>
      <c r="K15" s="12"/>
    </row>
    <row r="16" spans="1:24">
      <c r="D16" s="9"/>
      <c r="E16" s="9"/>
      <c r="F16" s="36"/>
      <c r="G16" s="36"/>
      <c r="H16" s="36"/>
      <c r="I16" s="36"/>
      <c r="J16" s="37"/>
      <c r="K16" s="12"/>
    </row>
    <row r="17" spans="1:24" s="40" customFormat="1">
      <c r="A17" s="38" t="s">
        <v>18</v>
      </c>
      <c r="B17" s="38"/>
      <c r="C17" s="38"/>
      <c r="D17" s="38"/>
      <c r="E17" s="38"/>
      <c r="F17" s="38"/>
      <c r="G17" s="38"/>
      <c r="H17" s="38"/>
      <c r="I17" s="38"/>
      <c r="J17" s="2"/>
      <c r="K17" s="2"/>
      <c r="L17" s="2"/>
      <c r="M17" s="3"/>
      <c r="N17" s="3"/>
      <c r="O17" s="3"/>
      <c r="P17" s="3"/>
      <c r="Q17" s="39"/>
      <c r="R17" s="39"/>
      <c r="S17" s="39"/>
      <c r="T17" s="39"/>
      <c r="U17" s="39"/>
      <c r="V17" s="39"/>
      <c r="W17" s="39"/>
      <c r="X17" s="39"/>
    </row>
    <row r="18" spans="1:24" s="4" customFormat="1">
      <c r="A18" s="5"/>
      <c r="B18" s="6">
        <v>2004</v>
      </c>
      <c r="C18" s="6">
        <v>2008</v>
      </c>
      <c r="D18" s="6">
        <v>2010</v>
      </c>
      <c r="E18" s="6">
        <v>2011</v>
      </c>
      <c r="F18" s="3">
        <v>2012</v>
      </c>
      <c r="G18" s="7" t="s">
        <v>1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s="40" customFormat="1">
      <c r="A19" s="14" t="s">
        <v>2</v>
      </c>
      <c r="B19" s="41">
        <f>B3/B14*100</f>
        <v>27.991527599486517</v>
      </c>
      <c r="C19" s="9">
        <f>766.4/C30*100</f>
        <v>30.406665344177743</v>
      </c>
      <c r="D19" s="9">
        <f>720.3/D30*100</f>
        <v>28.656110757479315</v>
      </c>
      <c r="E19" s="9">
        <f>778/E30*100</f>
        <v>30.318381980437241</v>
      </c>
      <c r="F19" s="36">
        <f>806.1/F30*100</f>
        <v>30.519062582819068</v>
      </c>
      <c r="G19" s="42">
        <f>806.1/G30*100</f>
        <v>30.519062582819068</v>
      </c>
      <c r="H19" s="23"/>
      <c r="I19" s="23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</row>
    <row r="20" spans="1:24" s="44" customFormat="1">
      <c r="A20" s="20" t="s">
        <v>3</v>
      </c>
      <c r="B20" s="41">
        <f>B4/B14*100</f>
        <v>29.268292682926827</v>
      </c>
      <c r="C20" s="9"/>
      <c r="D20" s="9"/>
      <c r="E20" s="9">
        <f>836.6/E30*100</f>
        <v>32.60200303963213</v>
      </c>
      <c r="F20" s="36">
        <f>810.8/F30*100</f>
        <v>30.697005262560101</v>
      </c>
      <c r="G20" s="42">
        <f>815.2/G30*100</f>
        <v>30.863589898913414</v>
      </c>
      <c r="H20" s="23"/>
      <c r="I20" s="2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s="40" customFormat="1">
      <c r="A21" s="20" t="s">
        <v>4</v>
      </c>
      <c r="B21" s="41"/>
      <c r="C21" s="9">
        <f>830/C30*100</f>
        <v>32.929974211465982</v>
      </c>
      <c r="D21" s="9">
        <f>933.6/D30*100</f>
        <v>37.141947803946536</v>
      </c>
      <c r="E21" s="9" t="s">
        <v>3</v>
      </c>
      <c r="F21" s="36"/>
      <c r="G21" s="42"/>
      <c r="H21" s="23"/>
      <c r="I21" s="23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</row>
    <row r="22" spans="1:24" s="40" customFormat="1">
      <c r="A22" s="20" t="s">
        <v>5</v>
      </c>
      <c r="B22" s="41">
        <f>B6/B14*100</f>
        <v>7.1031236628155758</v>
      </c>
      <c r="C22" s="9" t="s">
        <v>6</v>
      </c>
      <c r="D22" s="9"/>
      <c r="E22" s="9"/>
      <c r="F22" s="36"/>
      <c r="G22" s="42"/>
      <c r="H22" s="23"/>
      <c r="I22" s="23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</row>
    <row r="23" spans="1:24" s="40" customFormat="1">
      <c r="A23" s="20" t="s">
        <v>19</v>
      </c>
      <c r="B23" s="41">
        <f>B7/B14*100</f>
        <v>0.86863500213949507</v>
      </c>
      <c r="C23" s="36">
        <f>70.1/C30*100</f>
        <v>2.7811942074985119</v>
      </c>
      <c r="D23" s="36">
        <f>D7/D14*100</f>
        <v>20.679503500954809</v>
      </c>
      <c r="E23" s="36">
        <f>E7/E14*100</f>
        <v>21.994466310743935</v>
      </c>
      <c r="F23" s="36">
        <f>488.7/F30*100</f>
        <v>18.502252678605231</v>
      </c>
      <c r="G23" s="42">
        <f>488.7/G30*100</f>
        <v>18.502252678605231</v>
      </c>
      <c r="H23" s="23"/>
      <c r="I23" s="23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</row>
    <row r="24" spans="1:24" s="27" customFormat="1">
      <c r="A24" s="25" t="s">
        <v>20</v>
      </c>
      <c r="B24" s="45"/>
      <c r="D24" s="28">
        <f>D8/D14*100</f>
        <v>19.692870782940801</v>
      </c>
      <c r="E24" s="28">
        <f>E8/E14*100</f>
        <v>20.346050426717589</v>
      </c>
      <c r="F24" s="46">
        <f>446.8/F30*100</f>
        <v>16.915912618786201</v>
      </c>
      <c r="G24" s="46">
        <f>446.8/G30*100</f>
        <v>16.915912618786201</v>
      </c>
      <c r="H24" s="25"/>
      <c r="I24" s="28"/>
      <c r="J24" s="47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 s="27" customFormat="1">
      <c r="A25" s="25" t="s">
        <v>21</v>
      </c>
      <c r="B25" s="45">
        <f>B9/B14*100</f>
        <v>0.86863500213949507</v>
      </c>
      <c r="C25" s="26">
        <v>2.7811942074985119</v>
      </c>
      <c r="D25" s="26">
        <f>D9/D14*100</f>
        <v>0.98663271801400654</v>
      </c>
      <c r="E25" s="26">
        <f>E9/E14*100</f>
        <v>1.6484158840263461</v>
      </c>
      <c r="F25" s="46">
        <f>41.9/F30*100</f>
        <v>1.5863400598190283</v>
      </c>
      <c r="G25" s="46">
        <f>41.9/G30*100</f>
        <v>1.5863400598190283</v>
      </c>
      <c r="H25" s="25"/>
      <c r="I25" s="28"/>
      <c r="J25" s="47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 s="40" customFormat="1">
      <c r="A26" s="14" t="s">
        <v>10</v>
      </c>
      <c r="B26" s="41">
        <f>B10/B14*100</f>
        <v>28.754813863928113</v>
      </c>
      <c r="C26" s="9">
        <f>584.8/C30*100</f>
        <v>23.201745685379883</v>
      </c>
      <c r="D26" s="9" t="s">
        <v>11</v>
      </c>
      <c r="E26" s="9"/>
      <c r="F26" s="36"/>
      <c r="G26" s="42"/>
      <c r="H26" s="23"/>
      <c r="I26" s="23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1:24" s="40" customFormat="1">
      <c r="A27" s="20" t="s">
        <v>12</v>
      </c>
      <c r="B27" s="41">
        <f>B11/B14*100</f>
        <v>3.2391955498502356</v>
      </c>
      <c r="C27" s="9">
        <f>242/C30*100</f>
        <v>9.60126958936719</v>
      </c>
      <c r="D27" s="9">
        <f>247/D30*100</f>
        <v>9.8265436028007631</v>
      </c>
      <c r="E27" s="9">
        <f>298.5/E30*100</f>
        <v>11.632438330540509</v>
      </c>
      <c r="F27" s="36">
        <f>290.7/F30*100</f>
        <v>11.005944042706242</v>
      </c>
      <c r="G27" s="42">
        <f>290.7/G30*100</f>
        <v>11.005944042706242</v>
      </c>
      <c r="H27" s="23"/>
      <c r="I27" s="23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1:24" s="40" customFormat="1">
      <c r="A28" s="20" t="s">
        <v>13</v>
      </c>
      <c r="B28" s="41"/>
      <c r="C28" s="9">
        <f>3.7/C30*100</f>
        <v>0.1467962705812339</v>
      </c>
      <c r="D28" s="9">
        <f>4.1/D30*100</f>
        <v>0.16311266709102482</v>
      </c>
      <c r="E28" s="9">
        <f>4/E30*100</f>
        <v>0.15587857059350768</v>
      </c>
      <c r="F28" s="36">
        <f>4.4/F30*100</f>
        <v>0.16658463635331086</v>
      </c>
      <c r="G28" s="42"/>
      <c r="H28" s="36"/>
      <c r="I28" s="23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spans="1:24" s="40" customFormat="1">
      <c r="A29" s="20" t="s">
        <v>15</v>
      </c>
      <c r="B29" s="41">
        <f>B13/B14*100</f>
        <v>2.772785622593068</v>
      </c>
      <c r="C29" s="9">
        <f>23.5/C30*100</f>
        <v>0.93235469152945849</v>
      </c>
      <c r="D29" s="9">
        <f>13/D30*100</f>
        <v>0.51718650541056654</v>
      </c>
      <c r="E29" s="9">
        <f>1.9/E30*100</f>
        <v>7.4042321031916131E-2</v>
      </c>
      <c r="F29" s="9">
        <f>240.6/F30*100</f>
        <v>9.1091507969560439</v>
      </c>
      <c r="G29" s="42">
        <f>240.6/G30*100</f>
        <v>9.1091507969560439</v>
      </c>
      <c r="H29" s="23"/>
      <c r="I29" s="8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spans="1:24" s="51" customFormat="1">
      <c r="A30" s="5" t="s">
        <v>16</v>
      </c>
      <c r="B30" s="41">
        <v>2337</v>
      </c>
      <c r="C30" s="33">
        <v>2520.5</v>
      </c>
      <c r="D30" s="33">
        <v>2513.6</v>
      </c>
      <c r="E30" s="33">
        <v>2566.1</v>
      </c>
      <c r="F30" s="33">
        <v>2641.3</v>
      </c>
      <c r="G30" s="48">
        <v>2641.3</v>
      </c>
      <c r="H30" s="49"/>
      <c r="I30" s="5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</row>
    <row r="31" spans="1:24" s="40" customFormat="1">
      <c r="A31" s="5" t="s">
        <v>22</v>
      </c>
      <c r="B31" s="41">
        <f>SUM(B19+B20+B26+B22)</f>
        <v>93.117757809157027</v>
      </c>
      <c r="C31" s="9">
        <f>SUM(C19+C21+C27+C26)</f>
        <v>96.139654830390811</v>
      </c>
      <c r="D31" s="9">
        <f>SUM(D19+D21+D23+D27)</f>
        <v>96.304105665181424</v>
      </c>
      <c r="E31" s="9">
        <f>SUM(E19+E20+E23+E27)</f>
        <v>96.547289661353815</v>
      </c>
      <c r="F31" s="9">
        <f>SUM(F19+F20+F23+F27)</f>
        <v>90.72426456669065</v>
      </c>
      <c r="G31" s="42">
        <f>SUM(G19+G20+G23+G27)</f>
        <v>90.890849203043956</v>
      </c>
      <c r="H31" s="23"/>
      <c r="I31" s="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spans="1:24" s="40" customFormat="1">
      <c r="A32" s="5" t="s">
        <v>23</v>
      </c>
      <c r="B32" s="41">
        <f>SUMSQ(B19,B20,B22,B23,B26,B27)</f>
        <v>2528.6991746217977</v>
      </c>
      <c r="C32" s="9">
        <f>SUMSQ(C19,C21,C26,C27,C28)</f>
        <v>2639.4754286424422</v>
      </c>
      <c r="D32" s="9">
        <f>SUMSQ(D19,D21,D23,D27,D28)</f>
        <v>2724.926400381923</v>
      </c>
      <c r="E32" s="9">
        <f>SUMSQ(E19,E20,E23,E27,E28)</f>
        <v>2601.1893560449321</v>
      </c>
      <c r="F32" s="9">
        <f>SUMSQ(F19,F20,F23,F27,F28)</f>
        <v>2337.2112219188734</v>
      </c>
      <c r="G32" s="42">
        <f>SUMSQ(G19,G20,G23,G27)</f>
        <v>2347.4385208364724</v>
      </c>
      <c r="H32" s="23"/>
      <c r="I32" s="8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</row>
    <row r="33" spans="1:24" s="56" customFormat="1" ht="14" customHeight="1">
      <c r="A33" s="52" t="s">
        <v>24</v>
      </c>
      <c r="B33" s="53"/>
      <c r="C33" s="53"/>
      <c r="D33" s="46">
        <v>95.317472947167417</v>
      </c>
      <c r="E33" s="46">
        <v>94.898873777327481</v>
      </c>
      <c r="F33" s="54">
        <f>SUM(F19+F20+F24+F27)</f>
        <v>89.137924506871613</v>
      </c>
      <c r="G33" s="54">
        <f>SUM(G20+G19+G24+G27)</f>
        <v>89.304509143224934</v>
      </c>
      <c r="H33" s="55"/>
      <c r="I33" s="55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s="56" customFormat="1" ht="18" customHeight="1">
      <c r="A34" s="52" t="s">
        <v>25</v>
      </c>
      <c r="B34" s="57"/>
      <c r="C34" s="57"/>
      <c r="D34" s="46">
        <v>2686.0671391297801</v>
      </c>
      <c r="E34" s="46">
        <v>2534.1118506437274</v>
      </c>
      <c r="F34" s="54">
        <f>SUMSQ(F19,F20,F24,F25,F27,F28)</f>
        <v>2283.5424422477158</v>
      </c>
      <c r="G34" s="54">
        <f>SUM(G19,G20,G24,G25,G27)</f>
        <v>90.890849203043956</v>
      </c>
      <c r="H34" s="55"/>
      <c r="I34" s="55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s="40" customFormat="1">
      <c r="A35" s="5"/>
      <c r="B35" s="5"/>
      <c r="C35" s="5"/>
      <c r="D35" s="9"/>
      <c r="E35" s="9"/>
      <c r="F35" s="9"/>
      <c r="G35" s="36"/>
      <c r="H35" s="23"/>
      <c r="I35" s="8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</row>
    <row r="36" spans="1:24">
      <c r="A36" s="5" t="s">
        <v>26</v>
      </c>
      <c r="B36" s="5"/>
      <c r="C36" s="5"/>
      <c r="D36" s="5"/>
    </row>
  </sheetData>
  <sheetCalcPr fullCalcOnLoad="1"/>
  <mergeCells count="2">
    <mergeCell ref="A1:K1"/>
    <mergeCell ref="A17:L17"/>
  </mergeCells>
  <phoneticPr fontId="5" type="noConversion"/>
  <pageMargins left="0.75000000000000011" right="0.75000000000000011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Conventional TV 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2013-11-03T23:00:32Z</dcterms:created>
  <dcterms:modified xsi:type="dcterms:W3CDTF">2013-11-03T23:01:07Z</dcterms:modified>
</cp:coreProperties>
</file>