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840" tabRatio="500"/>
  </bookViews>
  <sheets>
    <sheet name="Wireline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3" i="1"/>
  <c r="H20"/>
  <c r="H14"/>
  <c r="H15"/>
  <c r="H16"/>
  <c r="H17"/>
  <c r="H19"/>
  <c r="H22"/>
  <c r="G3"/>
  <c r="G14"/>
  <c r="G15"/>
  <c r="G16"/>
  <c r="G17"/>
  <c r="G22"/>
  <c r="F3"/>
  <c r="F14"/>
  <c r="F15"/>
  <c r="F5"/>
  <c r="F16"/>
  <c r="F17"/>
  <c r="F22"/>
  <c r="E3"/>
  <c r="E14"/>
  <c r="E15"/>
  <c r="E5"/>
  <c r="E16"/>
  <c r="E17"/>
  <c r="E22"/>
  <c r="D14"/>
  <c r="D15"/>
  <c r="D16"/>
  <c r="D17"/>
  <c r="D22"/>
  <c r="C14"/>
  <c r="C15"/>
  <c r="C16"/>
  <c r="C17"/>
  <c r="C22"/>
  <c r="B3"/>
  <c r="B14"/>
  <c r="B16"/>
  <c r="B17"/>
  <c r="B22"/>
  <c r="H21"/>
  <c r="G21"/>
  <c r="F21"/>
  <c r="E21"/>
  <c r="D21"/>
  <c r="C21"/>
  <c r="B21"/>
  <c r="G19"/>
  <c r="F19"/>
  <c r="E19"/>
  <c r="D19"/>
  <c r="C19"/>
  <c r="B19"/>
</calcChain>
</file>

<file path=xl/comments1.xml><?xml version="1.0" encoding="utf-8"?>
<comments xmlns="http://schemas.openxmlformats.org/spreadsheetml/2006/main">
  <authors>
    <author>HAN</author>
    <author>LR</author>
    <author>Carleton University</author>
  </authors>
  <commentList>
    <comment ref="B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Bell in 2000 is based on the percentage of Quebec population out of national population (excluding western provinces: British Columbia, Manitoba, Alberta, and Saskatchewan)
 in 2000.
Quebec pop: 7,356,951
(Source: Statistics Canada, Table 051-0001)
National pop exluding Western Provinces: 21,487,424
(Source: Statistics Canada, Table 051-0001)
Percentage of Quebec pop out of national pop (excluding Western provinces) in 2000:
7,356,951/21,487,424= 34.24%
Bell's reveue: 11378
Estimated French Revenue:11378*34.24%=3868.5</t>
        </r>
      </text>
    </comment>
    <comment ref="C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Bell in 2000 is based on the percentage of Quebec population out of national population (excluding western provinces: British Columbia, Manitoba, Alberta, and Saskatchewan)
 in 2004.
Quebec pop: 7,535,929
(Source: Statistics Canada, Table 051-0001)
National pop exluding Western Provinces: 22,375,929
(Source: Statistics Canada, Table 051-0001)
Percentage of Quebec pop out of national pop (excluding Western provinces) in 2004:
7,535,929/22,375,929= 33.68%
Bell's revenue: 10501.6
Estimated French Revenue:10501.6*33.68%</t>
        </r>
      </text>
    </comment>
    <comment ref="D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Bell in 2006 is based on the percentage of Quebec population out of national population (excluding western provinces: British Columbia, Manitoba, Alberta, and Saskatchewan)
 in 2006.
Quebec pop: 7,631,552
(Source: Statistics Canada, Table 051-0001)
National pop exluding Western Provinces: 22,735,088
(Source: Statistics Canada, Table 051-0001)
Percentage of Quebec pop out of national pop (excluding Western provinces) :
7,631,552/22,735,088= 33.57%
Bell's Revenue: 9857.8
Estimated French Revenue:9857.8*33.57%</t>
        </r>
      </text>
    </comment>
    <comment ref="E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Bell in 2010 is based on the percentage of Quebec population out of national population (excluding western provinces: British Columbia, Manitoba, Alberta, and Saskatchewan)
 in 2010.
Quebec pop: 7,905,087
(Source: Statistics Canada, Table 051-0001)
National pop exluding Western Provinces: 23,593,686
(Source: Statistics Canada, Table 051-0001)
Percentage of Quebec pop out of national pop (excluding Western provinces) :
7,905,087/23,593,686= 33.51%
Bell's revenue: 9295.6
Estimated French Revenue: 9295.6*33.51%</t>
        </r>
      </text>
    </comment>
    <comment ref="F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MS Reference Sans Serif"/>
            <family val="2"/>
          </rPr>
          <t xml:space="preserve">Estimated French Revenue for Bell in 2010 is based on the percentage of Quebec population out of national population (excluding western provinces: British Columbia, Manitoba, Alberta, and Saskatchewan)
 in 2010.
Quebec pop: 7,905,087
(Source: Statistics Canada, Table 051-0001)
National pop exluding Western Provinces: 23,593,686
(Source: Statistics Canada, Table 051-0001)
Percentage of Quebec pop out of national pop (excluding Western provinces) :
7,905,087/23,593,686= 33.51%
</t>
        </r>
        <r>
          <rPr>
            <sz val="9"/>
            <color indexed="8"/>
            <rFont val="Tahoma"/>
            <family val="2"/>
          </rPr>
          <t xml:space="preserve">
Bell's revenue:8829.2
Estimated French Revenue: 8829.2*33.51%
</t>
        </r>
      </text>
    </comment>
    <comment ref="G3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Bell in 2011 is based on the percentage of Quebec population out of national population (excluding western provinces: British Columbia, Manitoba, Alberta, and Saskatchewan)
 in 2011.
Quebec pop: 7,977,989
(Source: Statistics Canada, Table 051-0001)
National pop exluding Western Provinces: 23,819,832
(Source: Statistics Canada, Table 051-0001)
Percentage of Quebec pop out of national pop (excluding Western provinces): 33.49%
Bell's revenue: 8344
Estimated French Revenue: 8344*33.49%
</t>
        </r>
      </text>
    </comment>
    <comment ref="H3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Estimated French Revenue for Bell in 2012 is based on the percentage of Quebec population out of national population (excluding western provinces: British Columbia, Manitoba, Alberta, and Saskatchewan) 
 in 2012. 
Quebec pop: 8054756 
(Source: Statistics Canada, http://www.statcan.gc.ca/daily-quotidien/120927/t120927b002-eng.htm) 
National pop exluding Western Provinces: 24037212 
(Source: Statistics Canada,http://www.statcan.gc.ca/daily-quotidien/120927/t120927b002-eng.htm) 
Percentage of Quebec pop out of national pop (excluding Western provinces): 33.51% 
Bell's revenue: 8266.6 
Estimated French Revenue: 8266.6*33.51% </t>
        </r>
      </text>
    </comment>
    <comment ref="D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E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F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G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H5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Cogeco's estimated French Revenue based on the ratio of its High Speed Internet subs in Quebec (27.24%) and Ontario in 2009</t>
        </r>
      </text>
    </comment>
    <comment ref="B7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Telus Annual Report, 2000, p.28
</t>
        </r>
      </text>
    </comment>
    <comment ref="B8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Bell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Revenue:4231.9*23.97%</t>
        </r>
      </text>
    </comment>
    <comment ref="C8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3321.3*23.59%</t>
        </r>
      </text>
    </comment>
    <comment ref="D8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2006 is based on the percentage of Quebec population out of national population in 2006.
Quebec: 7,631,552
(Source: Statistics Canada, Table 051-0001, http://www5.statcan.gc.ca/cansim/a47)
National: 32,576,074
(Source: Statistics Canada, Table 051-0001, http://www5.statcan.gc.ca/cansim/a47)
Percentage of Quebec population out of national population in 2000:
7,631,552/32,576,074 = 23.43%
Estimated French Revenue: 553.6*23.43%</t>
        </r>
      </text>
    </comment>
    <comment ref="E8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2171.1*23.26%</t>
        </r>
      </text>
    </comment>
    <comment ref="F8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1603.8*23.16%</t>
        </r>
      </text>
    </comment>
    <comment ref="G8" authorId="0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1656.2*23.14%</t>
        </r>
      </text>
    </comment>
    <comment ref="B9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Quebe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21,200*23.97%</t>
        </r>
      </text>
    </comment>
    <comment ref="C9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19,800*23.59%</t>
        </r>
      </text>
    </comment>
    <comment ref="D9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2006 is based on the percentage of Quebec population out of national population in 2006.
Quebec: 7,631,552
(Source: Statistics Canada, Table 051-0001, http://www5.statcan.gc.ca/cansim/a47)
National: 32,576,074
(Source: Statistics Canada, Table 051-0001, http://www5.statcan.gc.ca/cansim/a47)
Percentage of Quebec population out of national population in 2000:
7,631,552/32,576,074 = 23.43%
Estimated French Revenue: 18,400*23.43%</t>
        </r>
      </text>
    </comment>
    <comment ref="E9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18,000*23.26%</t>
        </r>
      </text>
    </comment>
    <comment ref="F9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16,900*23.16%</t>
        </r>
      </text>
    </comment>
    <comment ref="G9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16,400*23.14%</t>
        </r>
      </text>
    </comment>
    <comment ref="H9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Estimated Revenue in Quebec in 2012 is based on the percentage of Quebec population out of national population in 2012.
Quebec: 8054756
(Source: Statistics Canada, http://www.statcan.gc.ca/daily-quotidien/120927/t120927b002-eng.htm)
National: 34880491
(Source: Statistics Canada, http://www.statcan.gc.ca/daily-quotidien/120927/t120927b002-eng.htm)
Percentage of Quebec population out of national population in 2012:
23.09243869
2012 Wiredline rev 15900*0.23=3657
</t>
        </r>
      </text>
    </comment>
    <comment ref="B20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French Revenue for Quebe in 2000 is based on the percentage of Quebec population out of national population in 2000.
Quebec: 7,356,951
(Source: Statistics Canada, Table 051-0001, http://www5.statcan.gc.ca/cansim/a47)
National: 30,685,730
(Source: Statistics Canada, Table 051-0001, http://www5.statcan.gc.ca/cansim/a47)
Percentage of Quebec population out of national population in 2000:
7,356,951/30,685,730 = 23.97%
Estimated French Revenue: 21,200*23.97%</t>
        </r>
      </text>
    </comment>
    <comment ref="C20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2004 is based on the percentage of Quebec population out of national population in 2004.
Quebec: 7,535,929
(Source: Statistics Canada, Table 051-0001, http://www5.statcan.gc.ca/cansim/a47)
National: 31,940,676
(Source: Statistics Canada, Table 051-0001, http://www5.statcan.gc.ca/cansim/a47)
Percentage of Quebec population out of national population in 2000:
7,535,929/31,940,676 = 23.59%
Estimated French Revenue: 19,800*23.59%</t>
        </r>
      </text>
    </comment>
    <comment ref="D20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2006 is based on the percentage of Quebec population out of national population in 2006.
Quebec: 7,631,552
(Source: Statistics Canada, Table 051-0001, http://www5.statcan.gc.ca/cansim/a47)
National: 32,576,074
(Source: Statistics Canada, Table 051-0001, http://www5.statcan.gc.ca/cansim/a47)
Percentage of Quebec population out of national population in 2000:
7,631,552/32,576,074 = 23.43%
Estimated French Revenue: 18,400*23.43%</t>
        </r>
      </text>
    </comment>
    <comment ref="E20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2008 is based on the percentage of Quebec population out of national population in 2008.
Quebec: 7,750,518
(Source: Statistics Canada, Table 051-0001, http://www5.statcan.gc.ca/cansim/a47)
National: 33,317,662
(Source: Statistics Canada, Table 051-0001, http://www5.statcan.gc.ca/cansim/a47)
Percentage of Quebec population out of national population in 2000:
7,750,518/33,317,662 = 23.26%
Estimated French Revenue: 18,000*23.26%</t>
        </r>
      </text>
    </comment>
    <comment ref="F20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2010 is based on the percentage of Quebec population out of national population in 2010.
Quebec: 7,905,087
(Source: Statistics Canada, Table 051-0001, http://www5.statcan.gc.ca/cansim/a47)
National: 34,126,547
(Source: Statistics Canada, Table 051-0001, http://www5.statcan.gc.ca/cansim/a47)
Percentage of Quebec population out of national population in 2000:
7,905,087/34,126,547 = 23.16%
Estimated French Revenue: 16,900*23.16%</t>
        </r>
      </text>
    </comment>
    <comment ref="G20" authorId="2">
      <text>
        <r>
          <rPr>
            <b/>
            <sz val="9"/>
            <color indexed="8"/>
            <rFont val="Tahoma"/>
            <family val="2"/>
          </rPr>
          <t>HAN:</t>
        </r>
        <r>
          <rPr>
            <sz val="9"/>
            <color indexed="8"/>
            <rFont val="Tahoma"/>
            <family val="2"/>
          </rPr>
          <t xml:space="preserve">
Estimated Revenue in Quebec in 2011 is based on the percentage of Quebec population out of national population in 2011.
Quebec: 7,977,989
(Source: Statistics Canada, Table 051-0001, http://www5.statcan.gc.ca/cansim/a47)
National: 34,483,975
(Source: Statistics Canada, Table 051-0001, http://www5.statcan.gc.ca/cansim/a47)
Percentage of Quebec population out of national population in 2000:
7,977,989/34,483,975 = 23.14%
Estimated French Revenue: 16,400*23.14%</t>
        </r>
      </text>
    </comment>
    <comment ref="H20" authorId="1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Estimated Revenue in Quebec in 2012 is based on the percentage of Quebec population out of national population in 2012.
Quebec: 8054756
(Source: Statistics Canada, http://www.statcan.gc.ca/daily-quotidien/120927/t120927b002-eng.htm)
National: 34880491
(Source: Statistics Canada, http://www.statcan.gc.ca/daily-quotidien/120927/t120927b002-eng.htm)
Percentage of Quebec population out of national population in 2012:
23.09243869
2012 Wiredline rev 15793.2*0.23=3632.436</t>
        </r>
      </text>
    </comment>
  </commentList>
</comments>
</file>

<file path=xl/sharedStrings.xml><?xml version="1.0" encoding="utf-8"?>
<sst xmlns="http://schemas.openxmlformats.org/spreadsheetml/2006/main" count="19" uniqueCount="16">
  <si>
    <t>Wired Telecommunications Ownership Groups,Revenues ($Mill), and Concentration Levels, 2000 - 2012(1)</t>
    <phoneticPr fontId="3" type="noConversion"/>
  </si>
  <si>
    <t>Bell (2)</t>
    <phoneticPr fontId="3" type="noConversion"/>
  </si>
  <si>
    <t>Quebecor/Videotron (3)</t>
    <phoneticPr fontId="3" type="noConversion"/>
  </si>
  <si>
    <t>Cogeco</t>
  </si>
  <si>
    <t>Bragg/Eastlink (4)</t>
    <phoneticPr fontId="3" type="noConversion"/>
  </si>
  <si>
    <t>Telus</t>
  </si>
  <si>
    <t>Other (5)</t>
  </si>
  <si>
    <t>Total $</t>
    <phoneticPr fontId="3" type="noConversion"/>
  </si>
  <si>
    <t>Wired Telecommunications Ownership Groups, Market Shares (based on Revenues, $Mill), and Concentration Levels, 2000 - 2012 (1)</t>
    <phoneticPr fontId="3" type="noConversion"/>
  </si>
  <si>
    <t>Bell (2)</t>
    <phoneticPr fontId="3" type="noConversion"/>
  </si>
  <si>
    <t>Quebecor/Videotron (3)</t>
    <phoneticPr fontId="3" type="noConversion"/>
  </si>
  <si>
    <t>Bragg/Eastlink (4)</t>
    <phoneticPr fontId="3" type="noConversion"/>
  </si>
  <si>
    <t>Total $</t>
    <phoneticPr fontId="3" type="noConversion"/>
  </si>
  <si>
    <t>CR4</t>
    <phoneticPr fontId="3" type="noConversion"/>
  </si>
  <si>
    <t>HHI</t>
  </si>
  <si>
    <r>
      <t xml:space="preserve">Notes and Sources: </t>
    </r>
    <r>
      <rPr>
        <sz val="12"/>
        <rFont val="Cambria"/>
      </rPr>
      <t>See Appendix 2.</t>
    </r>
    <phoneticPr fontId="3" type="noConversion"/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</si>
</sst>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#,##0.0"/>
    <numFmt numFmtId="165" formatCode="0.0"/>
    <numFmt numFmtId="166" formatCode="0.0_ "/>
    <numFmt numFmtId="167" formatCode="#,##0.0_ "/>
    <numFmt numFmtId="168" formatCode="_(* #,##0.0_);_(* \(#,##0.0\);_(* &quot;-&quot;??_);_(@_)"/>
    <numFmt numFmtId="169" formatCode="0.000"/>
    <numFmt numFmtId="171" formatCode="#,##0.0000"/>
  </numFmts>
  <fonts count="15">
    <font>
      <sz val="12"/>
      <color indexed="8"/>
      <name val="Calibri"/>
      <family val="2"/>
    </font>
    <font>
      <b/>
      <sz val="12"/>
      <name val="Cambria"/>
    </font>
    <font>
      <sz val="12"/>
      <color indexed="8"/>
      <name val="Calibri"/>
      <family val="2"/>
    </font>
    <font>
      <sz val="8"/>
      <name val="Verdana"/>
    </font>
    <font>
      <sz val="12"/>
      <name val="Cambria"/>
    </font>
    <font>
      <sz val="11"/>
      <color indexed="8"/>
      <name val="Calibri"/>
      <family val="2"/>
      <charset val="134"/>
    </font>
    <font>
      <sz val="12"/>
      <color indexed="8"/>
      <name val="Cambria"/>
    </font>
    <font>
      <sz val="12"/>
      <color indexed="16"/>
      <name val="Calibri"/>
      <family val="2"/>
    </font>
    <font>
      <sz val="12"/>
      <color indexed="10"/>
      <name val="Cambria"/>
    </font>
    <font>
      <sz val="12"/>
      <color indexed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sz val="9"/>
      <color indexed="8"/>
      <name val="MS Reference Sans Serif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5" fillId="0" borderId="0">
      <alignment vertical="center"/>
    </xf>
    <xf numFmtId="0" fontId="7" fillId="0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Font="1" applyFill="1" applyAlignment="1">
      <alignment horizontal="left"/>
    </xf>
    <xf numFmtId="0" fontId="1" fillId="0" borderId="0" xfId="1" applyFont="1" applyFill="1" applyAlignment="1">
      <alignment horizontal="center"/>
    </xf>
    <xf numFmtId="0" fontId="4" fillId="0" borderId="0" xfId="2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right" vertical="center"/>
    </xf>
    <xf numFmtId="165" fontId="0" fillId="0" borderId="0" xfId="0" applyNumberFormat="1"/>
    <xf numFmtId="165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/>
    <xf numFmtId="0" fontId="4" fillId="0" borderId="0" xfId="1" applyFont="1" applyFill="1" applyBorder="1" applyAlignment="1">
      <alignment horizontal="left"/>
    </xf>
    <xf numFmtId="164" fontId="7" fillId="0" borderId="0" xfId="3" applyNumberForma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4" fillId="0" borderId="0" xfId="4" applyFont="1" applyFill="1" applyBorder="1" applyAlignment="1">
      <alignment horizontal="left"/>
    </xf>
    <xf numFmtId="164" fontId="4" fillId="0" borderId="0" xfId="2" applyNumberFormat="1" applyFont="1" applyFill="1" applyBorder="1" applyAlignment="1">
      <alignment horizontal="right" vertical="center"/>
    </xf>
    <xf numFmtId="164" fontId="0" fillId="0" borderId="0" xfId="0" applyNumberFormat="1"/>
    <xf numFmtId="165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 vertical="center"/>
    </xf>
    <xf numFmtId="165" fontId="9" fillId="0" borderId="0" xfId="0" applyNumberFormat="1" applyFont="1"/>
    <xf numFmtId="0" fontId="1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/>
    <xf numFmtId="0" fontId="4" fillId="0" borderId="0" xfId="1" applyFont="1" applyFill="1" applyBorder="1"/>
    <xf numFmtId="165" fontId="4" fillId="0" borderId="0" xfId="5" applyNumberFormat="1" applyFont="1" applyFill="1" applyBorder="1" applyAlignment="1"/>
    <xf numFmtId="165" fontId="4" fillId="0" borderId="0" xfId="1" applyNumberFormat="1" applyFont="1" applyFill="1" applyBorder="1" applyAlignment="1">
      <alignment vertical="center"/>
    </xf>
    <xf numFmtId="165" fontId="4" fillId="0" borderId="0" xfId="6" applyNumberFormat="1" applyFont="1" applyFill="1" applyBorder="1" applyAlignment="1">
      <alignment vertical="center"/>
    </xf>
    <xf numFmtId="0" fontId="1" fillId="0" borderId="0" xfId="2" applyFont="1" applyFill="1" applyBorder="1" applyAlignment="1">
      <alignment horizontal="left"/>
    </xf>
  </cellXfs>
  <cellStyles count="7">
    <cellStyle name="Bad" xfId="3"/>
    <cellStyle name="Normal" xfId="0" builtinId="0"/>
    <cellStyle name="Normal 2" xfId="2"/>
    <cellStyle name="Normal 2 4" xfId="4"/>
    <cellStyle name="Percent 2" xfId="6"/>
    <cellStyle name="常规 2" xfId="1"/>
    <cellStyle name="百分比 2" xf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S24"/>
  <sheetViews>
    <sheetView tabSelected="1" workbookViewId="0">
      <selection activeCell="C35" sqref="C35"/>
    </sheetView>
  </sheetViews>
  <sheetFormatPr baseColWidth="10" defaultRowHeight="15"/>
  <sheetData>
    <row r="1" spans="1:19">
      <c r="A1" s="1" t="s">
        <v>0</v>
      </c>
      <c r="B1" s="2"/>
      <c r="C1" s="2"/>
      <c r="D1" s="2"/>
      <c r="E1" s="2"/>
      <c r="F1" s="2"/>
      <c r="G1" s="2"/>
    </row>
    <row r="2" spans="1:19">
      <c r="A2" s="3"/>
      <c r="B2" s="4">
        <v>2000</v>
      </c>
      <c r="C2" s="4">
        <v>2004</v>
      </c>
      <c r="D2" s="4">
        <v>2006</v>
      </c>
      <c r="E2" s="4">
        <v>2008</v>
      </c>
      <c r="F2" s="4">
        <v>2010</v>
      </c>
      <c r="G2" s="4">
        <v>2011</v>
      </c>
      <c r="H2" s="4">
        <v>2012</v>
      </c>
    </row>
    <row r="3" spans="1:19">
      <c r="A3" s="5" t="s">
        <v>1</v>
      </c>
      <c r="B3" s="6">
        <f>11378.5*34.24%</f>
        <v>3895.9984000000004</v>
      </c>
      <c r="C3" s="6">
        <v>3536.9</v>
      </c>
      <c r="D3" s="6">
        <v>3309.3</v>
      </c>
      <c r="E3" s="6">
        <f>9297.6*33.51%</f>
        <v>3115.6257599999999</v>
      </c>
      <c r="F3" s="6">
        <f>8829.2*33.51%</f>
        <v>2958.6649199999997</v>
      </c>
      <c r="G3" s="6">
        <f>8344*33.49%</f>
        <v>2794.4056</v>
      </c>
      <c r="H3" s="7">
        <f>7779.6*33.51%</f>
        <v>2606.9439599999996</v>
      </c>
      <c r="O3" s="8"/>
      <c r="P3" s="8"/>
      <c r="Q3" s="8"/>
      <c r="R3" s="9"/>
      <c r="S3" s="10"/>
    </row>
    <row r="4" spans="1:19">
      <c r="A4" s="11" t="s">
        <v>2</v>
      </c>
      <c r="B4" s="6"/>
      <c r="C4" s="6">
        <v>10.6</v>
      </c>
      <c r="D4" s="6">
        <v>107.1</v>
      </c>
      <c r="E4" s="6">
        <v>368.4</v>
      </c>
      <c r="F4" s="6">
        <v>409.9</v>
      </c>
      <c r="G4" s="6">
        <v>436.7</v>
      </c>
      <c r="H4" s="6">
        <v>454.9</v>
      </c>
    </row>
    <row r="5" spans="1:19">
      <c r="A5" s="11" t="s">
        <v>3</v>
      </c>
      <c r="B5" s="12"/>
      <c r="C5" s="12"/>
      <c r="D5" s="13">
        <v>6.1562399999999995</v>
      </c>
      <c r="E5" s="13">
        <f>79*24.23%</f>
        <v>19.1417</v>
      </c>
      <c r="F5" s="13">
        <f>113.4*27.24%</f>
        <v>30.890159999999998</v>
      </c>
      <c r="G5" s="13">
        <v>57.340199999999996</v>
      </c>
      <c r="H5" s="14">
        <v>57.01332</v>
      </c>
    </row>
    <row r="6" spans="1:19">
      <c r="A6" s="15" t="s">
        <v>4</v>
      </c>
      <c r="B6" s="7">
        <v>6.3E-2</v>
      </c>
      <c r="C6" s="7">
        <v>0.82199999999999995</v>
      </c>
      <c r="D6" s="7">
        <v>1.266</v>
      </c>
      <c r="E6" s="7">
        <v>1.70604</v>
      </c>
      <c r="F6" s="7">
        <v>2.9744441999999998</v>
      </c>
      <c r="G6" s="7">
        <v>2.9166985799999998</v>
      </c>
      <c r="H6" s="7">
        <v>3.27842586</v>
      </c>
      <c r="I6" s="7"/>
    </row>
    <row r="7" spans="1:19">
      <c r="A7" s="15" t="s">
        <v>5</v>
      </c>
      <c r="B7" s="7">
        <v>254.1</v>
      </c>
      <c r="C7" s="7"/>
      <c r="D7" s="7"/>
      <c r="E7" s="7"/>
      <c r="F7" s="7"/>
      <c r="G7" s="7"/>
      <c r="H7" s="7"/>
      <c r="I7" s="7"/>
      <c r="J7" s="7"/>
    </row>
    <row r="8" spans="1:19">
      <c r="A8" s="5" t="s">
        <v>6</v>
      </c>
      <c r="B8" s="16">
        <v>1135.7752</v>
      </c>
      <c r="C8" s="16">
        <v>1036.0088699999997</v>
      </c>
      <c r="D8" s="16">
        <v>1147.8991499999997</v>
      </c>
      <c r="E8" s="16">
        <v>930.3763600000002</v>
      </c>
      <c r="F8" s="16">
        <v>729.61831999999958</v>
      </c>
      <c r="G8" s="16">
        <v>732.9708599999999</v>
      </c>
      <c r="H8" s="17">
        <v>534.9</v>
      </c>
      <c r="J8" s="17"/>
      <c r="K8" s="8"/>
      <c r="L8" s="8"/>
      <c r="M8" s="8"/>
      <c r="N8" s="18"/>
      <c r="O8" s="18"/>
      <c r="P8" s="19"/>
      <c r="Q8" s="20"/>
    </row>
    <row r="9" spans="1:19">
      <c r="A9" s="21" t="s">
        <v>7</v>
      </c>
      <c r="B9" s="13">
        <v>5081.6400000000003</v>
      </c>
      <c r="C9" s="13">
        <v>4670.82</v>
      </c>
      <c r="D9" s="13">
        <v>4311.12</v>
      </c>
      <c r="E9" s="13">
        <v>4186.8</v>
      </c>
      <c r="F9" s="13">
        <v>3914.04</v>
      </c>
      <c r="G9" s="13">
        <v>3794.96</v>
      </c>
      <c r="H9" s="13">
        <v>3657</v>
      </c>
    </row>
    <row r="10" spans="1:19">
      <c r="A10" s="22"/>
      <c r="B10" s="23"/>
      <c r="C10" s="23"/>
      <c r="D10" s="23"/>
      <c r="E10" s="23"/>
      <c r="F10" s="23"/>
      <c r="G10" s="23"/>
    </row>
    <row r="11" spans="1:19">
      <c r="A11" s="24"/>
      <c r="B11" s="25"/>
      <c r="C11" s="25"/>
      <c r="D11" s="25"/>
      <c r="E11" s="25"/>
      <c r="F11" s="25"/>
      <c r="G11" s="25"/>
    </row>
    <row r="12" spans="1:19">
      <c r="A12" s="1" t="s">
        <v>8</v>
      </c>
      <c r="B12" s="2"/>
      <c r="C12" s="2"/>
      <c r="D12" s="2"/>
      <c r="E12" s="2"/>
      <c r="F12" s="2"/>
      <c r="G12" s="2"/>
    </row>
    <row r="13" spans="1:19">
      <c r="A13" s="3"/>
      <c r="B13" s="4">
        <v>2000</v>
      </c>
      <c r="C13" s="4">
        <v>2004</v>
      </c>
      <c r="D13" s="4">
        <v>2006</v>
      </c>
      <c r="E13" s="4">
        <v>2008</v>
      </c>
      <c r="F13" s="4">
        <v>2010</v>
      </c>
      <c r="G13" s="4">
        <v>2011</v>
      </c>
      <c r="H13" s="4">
        <v>2012</v>
      </c>
    </row>
    <row r="14" spans="1:19">
      <c r="A14" s="5" t="s">
        <v>9</v>
      </c>
      <c r="B14" s="26">
        <f t="shared" ref="B14:G14" si="0">B3/B20*100</f>
        <v>76.668130760935455</v>
      </c>
      <c r="C14" s="26">
        <f t="shared" si="0"/>
        <v>75.723320530442194</v>
      </c>
      <c r="D14" s="26">
        <f t="shared" si="0"/>
        <v>76.761955129989431</v>
      </c>
      <c r="E14" s="26">
        <f t="shared" si="0"/>
        <v>74.415442820292341</v>
      </c>
      <c r="F14" s="26">
        <f t="shared" si="0"/>
        <v>75.591075206180818</v>
      </c>
      <c r="G14" s="26">
        <f t="shared" si="0"/>
        <v>73.634652275649813</v>
      </c>
      <c r="H14" s="7">
        <f>H3/H20*100</f>
        <v>71.286408531583263</v>
      </c>
    </row>
    <row r="15" spans="1:19">
      <c r="A15" s="11" t="s">
        <v>10</v>
      </c>
      <c r="B15" s="26"/>
      <c r="C15" s="26">
        <f>10.6/C20*100</f>
        <v>0.22694087975987084</v>
      </c>
      <c r="D15" s="26">
        <f>107.1/D20*100</f>
        <v>2.4842732283026221</v>
      </c>
      <c r="E15" s="26">
        <f>368.4/E20*100</f>
        <v>8.7990828317569498</v>
      </c>
      <c r="F15" s="26">
        <f>409.9/F20*100</f>
        <v>10.472555211495028</v>
      </c>
      <c r="G15" s="26">
        <f>436.7/G20*100</f>
        <v>11.507367666589371</v>
      </c>
      <c r="H15" s="7">
        <f>H4/H20*100</f>
        <v>12.439157779600766</v>
      </c>
    </row>
    <row r="16" spans="1:19">
      <c r="A16" s="11" t="s">
        <v>3</v>
      </c>
      <c r="B16" s="26">
        <f>50.9/B20*100</f>
        <v>1.0016451381837359</v>
      </c>
      <c r="C16" s="26">
        <f>68.7/C20*100</f>
        <v>1.4708338150474649</v>
      </c>
      <c r="D16" s="26">
        <f>D5/D20*100</f>
        <v>0.14279908701219171</v>
      </c>
      <c r="E16" s="26">
        <f>E5/E20*100</f>
        <v>0.45719164994745387</v>
      </c>
      <c r="F16" s="26">
        <f>F5/F20*100</f>
        <v>0.7892142134469754</v>
      </c>
      <c r="G16" s="26">
        <f>G5/G20*100</f>
        <v>1.5109566372241077</v>
      </c>
      <c r="H16" s="7">
        <f>H5/H20*100</f>
        <v>1.5590188679245283</v>
      </c>
    </row>
    <row r="17" spans="1:14">
      <c r="A17" s="15" t="s">
        <v>11</v>
      </c>
      <c r="B17" s="26">
        <f t="shared" ref="B17:G17" si="1">B6/B9*100</f>
        <v>1.2397572437244668E-3</v>
      </c>
      <c r="C17" s="26">
        <f t="shared" si="1"/>
        <v>1.7598622939869232E-2</v>
      </c>
      <c r="D17" s="26">
        <f t="shared" si="1"/>
        <v>2.9365918833157048E-2</v>
      </c>
      <c r="E17" s="26">
        <f t="shared" si="1"/>
        <v>4.0748065348237314E-2</v>
      </c>
      <c r="F17" s="26">
        <f t="shared" si="1"/>
        <v>7.5994220805101625E-2</v>
      </c>
      <c r="G17" s="26">
        <f t="shared" si="1"/>
        <v>7.6857162657840913E-2</v>
      </c>
      <c r="H17" s="26">
        <f>H6/H20*100</f>
        <v>8.9647958982772766E-2</v>
      </c>
    </row>
    <row r="18" spans="1:14">
      <c r="A18" s="15" t="s">
        <v>5</v>
      </c>
      <c r="B18" s="26">
        <v>5</v>
      </c>
      <c r="C18" s="26"/>
      <c r="D18" s="26"/>
      <c r="E18" s="26"/>
      <c r="F18" s="26"/>
      <c r="G18" s="26"/>
      <c r="H18" s="26"/>
    </row>
    <row r="19" spans="1:14">
      <c r="A19" s="5" t="s">
        <v>6</v>
      </c>
      <c r="B19" s="26">
        <f t="shared" ref="B19:G19" si="2">B8/B9*100</f>
        <v>22.350563991152463</v>
      </c>
      <c r="C19" s="26">
        <f t="shared" si="2"/>
        <v>22.180449471399019</v>
      </c>
      <c r="D19" s="26">
        <f t="shared" si="2"/>
        <v>26.626471775315924</v>
      </c>
      <c r="E19" s="26">
        <f t="shared" si="2"/>
        <v>22.221657590522597</v>
      </c>
      <c r="F19" s="26">
        <f t="shared" si="2"/>
        <v>18.641054255960583</v>
      </c>
      <c r="G19" s="26">
        <f t="shared" si="2"/>
        <v>19.314323734637519</v>
      </c>
      <c r="H19" s="26">
        <f>H8/H20*100</f>
        <v>14.626743232157505</v>
      </c>
    </row>
    <row r="20" spans="1:14">
      <c r="A20" s="21" t="s">
        <v>12</v>
      </c>
      <c r="B20" s="27">
        <v>5081.6400000000003</v>
      </c>
      <c r="C20" s="27">
        <v>4670.82</v>
      </c>
      <c r="D20" s="27">
        <v>4311.12</v>
      </c>
      <c r="E20" s="27">
        <v>4186.8</v>
      </c>
      <c r="F20" s="27">
        <v>3914.04</v>
      </c>
      <c r="G20" s="27">
        <v>3794.96</v>
      </c>
      <c r="H20" s="13">
        <f>H9</f>
        <v>3657</v>
      </c>
    </row>
    <row r="21" spans="1:14">
      <c r="A21" s="24" t="s">
        <v>13</v>
      </c>
      <c r="B21" s="27">
        <f>SUM(B14+B16+B17)</f>
        <v>77.671015656362911</v>
      </c>
      <c r="C21" s="28">
        <f>SUM(C14+C15+C16+C17)</f>
        <v>77.438693848189402</v>
      </c>
      <c r="D21" s="28">
        <f>SUM(D14+D15+D16+D17)</f>
        <v>79.418393364137401</v>
      </c>
      <c r="E21" s="28">
        <f>SUM(E14:E17)</f>
        <v>83.712465367344976</v>
      </c>
      <c r="F21" s="28">
        <f>SUM(F14:F17)</f>
        <v>86.928838851927935</v>
      </c>
      <c r="G21" s="28">
        <f>SUM(G14:G17)</f>
        <v>86.729833742121144</v>
      </c>
      <c r="H21" s="7">
        <f>SUM(H14+H15+H16+H17)</f>
        <v>85.374233138091313</v>
      </c>
      <c r="N21" s="10"/>
    </row>
    <row r="22" spans="1:14">
      <c r="A22" s="24" t="s">
        <v>14</v>
      </c>
      <c r="B22" s="27">
        <f>SUMSQ(B14,B16,B17)</f>
        <v>5879.0055688957418</v>
      </c>
      <c r="C22" s="27">
        <f>SUMSQ(C14,C15,C16,C17)</f>
        <v>5736.2364361420114</v>
      </c>
      <c r="D22" s="27">
        <f>SUMSQ(D14,D15,D16,D17)</f>
        <v>5898.5906227878131</v>
      </c>
      <c r="E22" s="27">
        <f>SUMSQ(E14,E15,E16,E17)</f>
        <v>5615.2926734299308</v>
      </c>
      <c r="F22" s="27">
        <f>SUMSQ(F14,F15,F16,F17)</f>
        <v>5824.3136976805981</v>
      </c>
      <c r="G22" s="27">
        <f>SUMSQ(G14,G15,G16,G17)</f>
        <v>5556.7704233529512</v>
      </c>
      <c r="H22" s="27">
        <f>SUMSQ(H14,H15,H16,H17,H19)</f>
        <v>5452.8648817641488</v>
      </c>
    </row>
    <row r="23" spans="1:14">
      <c r="A23" s="24"/>
      <c r="B23" s="27"/>
      <c r="C23" s="27"/>
      <c r="D23" s="27"/>
      <c r="E23" s="27"/>
      <c r="F23" s="27"/>
      <c r="G23" s="27"/>
    </row>
    <row r="24" spans="1:14">
      <c r="A24" s="29" t="s">
        <v>15</v>
      </c>
      <c r="B24" s="25"/>
      <c r="C24" s="25"/>
      <c r="D24" s="25"/>
      <c r="E24" s="25"/>
      <c r="F24" s="25"/>
      <c r="G24" s="25"/>
    </row>
  </sheetData>
  <phoneticPr fontId="3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Wireline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2013-10-28T13:51:12Z</dcterms:created>
  <dcterms:modified xsi:type="dcterms:W3CDTF">2013-10-28T13:54:44Z</dcterms:modified>
</cp:coreProperties>
</file>