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40" tabRatio="500"/>
  </bookViews>
  <sheets>
    <sheet name="Wireless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7" i="1"/>
  <c r="I36"/>
  <c r="I35"/>
  <c r="K31"/>
  <c r="H15"/>
  <c r="H17"/>
  <c r="H18"/>
  <c r="H20"/>
  <c r="H24"/>
  <c r="G15"/>
  <c r="G17"/>
  <c r="G18"/>
  <c r="G20"/>
  <c r="G24"/>
  <c r="F15"/>
  <c r="F17"/>
  <c r="F18"/>
  <c r="F20"/>
  <c r="F24"/>
  <c r="E15"/>
  <c r="E17"/>
  <c r="E18"/>
  <c r="E20"/>
  <c r="E24"/>
  <c r="D15"/>
  <c r="D17"/>
  <c r="D18"/>
  <c r="D20"/>
  <c r="D24"/>
  <c r="C15"/>
  <c r="C16"/>
  <c r="C17"/>
  <c r="C18"/>
  <c r="C24"/>
  <c r="B15"/>
  <c r="B16"/>
  <c r="B17"/>
  <c r="B18"/>
  <c r="B19"/>
  <c r="B24"/>
  <c r="H23"/>
  <c r="G23"/>
  <c r="F23"/>
  <c r="E23"/>
  <c r="D23"/>
  <c r="C23"/>
  <c r="B23"/>
  <c r="H21"/>
  <c r="G21"/>
  <c r="F21"/>
  <c r="E21"/>
</calcChain>
</file>

<file path=xl/comments1.xml><?xml version="1.0" encoding="utf-8"?>
<comments xmlns="http://schemas.openxmlformats.org/spreadsheetml/2006/main">
  <authors>
    <author>HAN</author>
    <author>Carleton University</author>
    <author>LR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HAN:
Population in Quebec: 7,750,518 in 2008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55% in 2008</t>
        </r>
        <r>
          <rPr>
            <sz val="9"/>
            <color indexed="81"/>
            <rFont val="Tahoma"/>
            <family val="2"/>
          </rPr>
          <t xml:space="preserve">
(Source: CRTC Monitor Report 2009, Figure 5.5.9, http://www.crtc.gc.ca/eng/publications/reports/policymonitoring/2009/2009MonitoringReportFinalEn.pdf)
</t>
        </r>
        <r>
          <rPr>
            <b/>
            <sz val="9"/>
            <color indexed="81"/>
            <rFont val="Tahoma"/>
            <family val="2"/>
          </rPr>
          <t>Estimated Number of Subscribers in Wireless for Quebec:
7,750,518 *55% = 4,262,785
Wireless subscriber market share of Rogers in Quebec in 2008: 35%</t>
        </r>
        <r>
          <rPr>
            <sz val="9"/>
            <color indexed="81"/>
            <rFont val="Tahoma"/>
            <family val="2"/>
          </rPr>
          <t xml:space="preserve">
(Source: CRTC Monitor Report 2009, Table 5.5.4, http://www.crtc.gc.ca/eng/publications/reports/PolicyMonitoring/2009/cmr5.htm)
</t>
        </r>
        <r>
          <rPr>
            <b/>
            <sz val="9"/>
            <color indexed="81"/>
            <rFont val="Tahoma"/>
            <family val="2"/>
          </rPr>
          <t>Subscribers Fr.: 4,262,785*35%= 1,491,975
QC ARPU: 50.45</t>
        </r>
        <r>
          <rPr>
            <sz val="9"/>
            <color indexed="81"/>
            <rFont val="Tahoma"/>
            <family val="2"/>
          </rPr>
          <t xml:space="preserve">
(Source: Rogers Annual Report 2009, p.28, http://www.rogers.com/cms/investor_relations/pdfs/2009_Annual-Report.pdf)
</t>
        </r>
        <r>
          <rPr>
            <b/>
            <sz val="9"/>
            <color indexed="81"/>
            <rFont val="Tahoma"/>
            <family val="2"/>
          </rPr>
          <t>Revenue Fr.:  1,491,975*12*64.34= 1,151.924 million
                     18.18% of total revenue in 2008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HAN:
Population in Quebec: 7,905,087 in 2010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63% in 2010</t>
        </r>
        <r>
          <rPr>
            <sz val="9"/>
            <color indexed="81"/>
            <rFont val="Tahoma"/>
            <family val="2"/>
          </rPr>
          <t xml:space="preserve">
(Source: CRTC Monitor Report 2011, Figure 5.5.9, http://www.crtc.gc.ca/eng/publications/reports/PolicyMonitoring/2011/cmr5.htm)
</t>
        </r>
        <r>
          <rPr>
            <b/>
            <sz val="9"/>
            <color indexed="81"/>
            <rFont val="Tahoma"/>
            <family val="2"/>
          </rPr>
          <t>Estimated Number of Subscribers in Wireless for Quebec:
7,905,087 *63% = 4,980,204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Wireless subscriber market share of Rogers in Quebec in 2010: 33%</t>
        </r>
        <r>
          <rPr>
            <sz val="9"/>
            <color indexed="81"/>
            <rFont val="Tahoma"/>
            <family val="2"/>
          </rPr>
          <t xml:space="preserve">
(Source: CRTC Monitor Report 2012, Table 5.5.4, http://www.crtc.gc.ca/eng/publications/reports/PolicyMonitoring/2011/cmr5.htm)
Subscribers Fr.: 4,980,204*33%= 1,643,467
QC ARPU: 49.98
(Source: Rogers Annual Report 2011, p.29, http://www.rogers.com/cms/investor_relations/pdfs/2011_Annual-Report.pdf)
</t>
        </r>
        <r>
          <rPr>
            <b/>
            <sz val="9"/>
            <color indexed="81"/>
            <rFont val="Tahoma"/>
            <family val="2"/>
          </rPr>
          <t>Revenue Fr.:  1,643,467*12*62.62=  1,195.524 million
                     17.15% of total revenue in 2010</t>
        </r>
      </text>
    </comment>
    <comment ref="G3" authorId="1">
      <text>
        <r>
          <rPr>
            <b/>
            <sz val="9"/>
            <color indexed="81"/>
            <rFont val="Tahoma"/>
            <family val="2"/>
          </rPr>
          <t>HAN:
Population in Quebec: 7,977,989 in 2011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65% in 2011</t>
        </r>
        <r>
          <rPr>
            <sz val="9"/>
            <color indexed="81"/>
            <rFont val="Tahoma"/>
            <family val="2"/>
          </rPr>
          <t xml:space="preserve">
(Source: CRTC Monitor Report 2012, Table 5.5.11, http://www.crtc.gc.ca/eng/publications/reports/PolicyMonitoring/2012/cmr5.htm)
</t>
        </r>
        <r>
          <rPr>
            <b/>
            <sz val="9"/>
            <color indexed="81"/>
            <rFont val="Tahoma"/>
            <family val="2"/>
          </rPr>
          <t>Estimated Number of Subscribers in Wireless for Quebec;
7,977,989*65%=5,185,693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Wireless subscriber market share of Bell in Quebec in 2011: 34%
</t>
        </r>
        <r>
          <rPr>
            <sz val="9"/>
            <color indexed="81"/>
            <rFont val="Tahoma"/>
            <family val="2"/>
          </rPr>
          <t xml:space="preserve">(Source: CRTC Monitor Report 2012, Table 5.5.5, http://www.crtc.gc.ca/eng/publications/reports/PolicyMonitoring/2012/cmr5.htm)
</t>
        </r>
        <r>
          <rPr>
            <b/>
            <sz val="9"/>
            <color indexed="81"/>
            <rFont val="Tahoma"/>
            <family val="2"/>
          </rPr>
          <t xml:space="preserve">Subscribers Fr.: 5,185,693*34%= 1,763,136 </t>
        </r>
        <r>
          <rPr>
            <sz val="9"/>
            <color indexed="81"/>
            <rFont val="Tahoma"/>
            <family val="2"/>
          </rPr>
          <t xml:space="preserve">
QC </t>
        </r>
        <r>
          <rPr>
            <b/>
            <sz val="9"/>
            <color indexed="81"/>
            <rFont val="Tahoma"/>
            <family val="2"/>
          </rPr>
          <t>ARPU: 50.36</t>
        </r>
        <r>
          <rPr>
            <sz val="9"/>
            <color indexed="81"/>
            <rFont val="Tahoma"/>
            <family val="2"/>
          </rPr>
          <t xml:space="preserve">
(Source: Bell Annual Report 2011, p.25, http://www.bce.ca/assets/Uploads/Documents/archivesAnnualReport/BCE/2010/BCE_annual_2010_en.pdf)
</t>
        </r>
        <r>
          <rPr>
            <b/>
            <sz val="9"/>
            <color indexed="81"/>
            <rFont val="Tahoma"/>
            <family val="2"/>
          </rPr>
          <t>Revenue Fr.:  1,763,136 *12*53.55= 1,132.991 million; 
                     21.66% of total revenue in 2011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" authorId="2">
      <text>
        <r>
          <rPr>
            <b/>
            <sz val="9"/>
            <color indexed="81"/>
            <rFont val="Calibri"/>
            <family val="2"/>
          </rPr>
          <t>QC ARPU: 51.95* 29%subscriber share</t>
        </r>
      </text>
    </comment>
    <comment ref="B4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Fido in 2000 is based on the percentage of Quebec population out of national population in 2000.
Quebec: 7,356,951
(Source: Statistics Canada, Table 051-0001, http://www5.statcan.gc.ca/cansim/a47)
National: 30,685,730
(Source: Statistics Canada, Table 051-0001, http://www5.statcan.gc.ca/cansim/a47)
Percentage of Quebec population out of national population in 2000:
7,356,951/30,685,730 = 23.98%
Estimated French Revenue: 406*23.98%=97.36 (million)</t>
        </r>
      </text>
    </comment>
    <comment ref="C4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Fido in 2004 is based on the percentage of Quebec population out of national population in 2004.
Quebec: 7,535,929
(Source: Institut de la Statistique Quebec, Population of Quebec, 2001 - 2012 http://www.stat.gouv.qc.ca/donstat/societe/demographie/struc_poplt/QC_age_et_sexe.xls)
National: 31,940,676
(Source: Statistics Canada, Table 051-0001, http://www5.statcan.gc.ca/cansim/a47)
Percentage of Quebec population out of national population in 2004:
7,535,929/31,940,676 = 23.59%
Estimated French Revenue: 550*23.59%=129.76 (million)
</t>
        </r>
      </text>
    </comment>
    <comment ref="E5" authorId="1">
      <text>
        <r>
          <rPr>
            <b/>
            <sz val="9"/>
            <color indexed="81"/>
            <rFont val="Tahoma"/>
            <family val="2"/>
          </rPr>
          <t>HAN:
Population in Quebec: 7,750,518 in 2008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55% in 2008</t>
        </r>
        <r>
          <rPr>
            <sz val="9"/>
            <color indexed="81"/>
            <rFont val="Tahoma"/>
            <family val="2"/>
          </rPr>
          <t xml:space="preserve">
(Source: CRTC Monitor Report 2009, Figure 5.5.9, http://www.crtc.gc.ca/eng/publications/reports/policymonitoring/2009/2009MonitoringReportFinalEn.pdf)
</t>
        </r>
        <r>
          <rPr>
            <b/>
            <sz val="9"/>
            <color indexed="81"/>
            <rFont val="Tahoma"/>
            <family val="2"/>
          </rPr>
          <t>Estimated Number of Subscribers in Wireless for Quebec:
7,750,518 *55% = 4,262,785
Wireless subscriber market share of Bell in Quebec in 2008: 37%</t>
        </r>
        <r>
          <rPr>
            <sz val="9"/>
            <color indexed="81"/>
            <rFont val="Tahoma"/>
            <family val="2"/>
          </rPr>
          <t xml:space="preserve">
(Source: CRTC Monitor Report 2009, Table 5.5.4, http://www.crtc.gc.ca/eng/publications/reports/PolicyMonitoring/2009/cmr5.htm)
</t>
        </r>
        <r>
          <rPr>
            <b/>
            <sz val="9"/>
            <color indexed="81"/>
            <rFont val="Tahoma"/>
            <family val="2"/>
          </rPr>
          <t>Subscribers Fr.: 4,262,785*37%= 1,577,230
ARPU: 50.45</t>
        </r>
        <r>
          <rPr>
            <sz val="9"/>
            <color indexed="81"/>
            <rFont val="Tahoma"/>
            <family val="2"/>
          </rPr>
          <t xml:space="preserve">
(Source: Bell Annual Report 2009, p.21, http://www.bce.ca/assets/Uploads/Documents/archivesAnnualReport/BCE/2009/BCE_annual_2009_en.pdf)
</t>
        </r>
        <r>
          <rPr>
            <b/>
            <sz val="9"/>
            <color indexed="81"/>
            <rFont val="Tahoma"/>
            <family val="2"/>
          </rPr>
          <t>Revenue Fr.: 1,577,230*12*54.29= 1,027.534 million</t>
        </r>
        <r>
          <rPr>
            <sz val="9"/>
            <color indexed="81"/>
            <rFont val="Tahoma"/>
            <family val="2"/>
          </rPr>
          <t xml:space="preserve">
                     22.93% of total revenue in 2008
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HAN:
Population in Quebec: 7,905,087 in 2010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63% in 2010</t>
        </r>
        <r>
          <rPr>
            <sz val="9"/>
            <color indexed="81"/>
            <rFont val="Tahoma"/>
            <family val="2"/>
          </rPr>
          <t xml:space="preserve">
(Source: CRTC Monitor Report 2011, Figure 5.5.9, http://www.crtc.gc.ca/eng/publications/reports/PolicyMonitoring/2011/cmr5.htm)
</t>
        </r>
        <r>
          <rPr>
            <b/>
            <sz val="9"/>
            <color indexed="81"/>
            <rFont val="Tahoma"/>
            <family val="2"/>
          </rPr>
          <t xml:space="preserve">Estimated Number of Subscribers in Wireless for Quebec:
7,905,087 *63% = 4,980,204
Wireless subscriber market share of Bell in Quebec in 2010: 37%
</t>
        </r>
        <r>
          <rPr>
            <sz val="9"/>
            <color indexed="81"/>
            <rFont val="Tahoma"/>
            <family val="2"/>
          </rPr>
          <t>(Source: CRTC Monitor Report 2012, Table 5.5.4, http://www.crtc.gc.ca/eng/publications/reports/PolicyMonitoring/2011/cmr5.htm)</t>
        </r>
        <r>
          <rPr>
            <b/>
            <sz val="9"/>
            <color indexed="81"/>
            <rFont val="Tahoma"/>
            <family val="2"/>
          </rPr>
          <t xml:space="preserve">
Subscribers Fr.: 4,980,204*37%= 1,842,676
QC ARPU: 49.98
</t>
        </r>
        <r>
          <rPr>
            <sz val="9"/>
            <color indexed="81"/>
            <rFont val="Tahoma"/>
            <family val="2"/>
          </rPr>
          <t>(Source: Bell Annual Report 2011, p.25, http://www.bce.ca/assets/Uploads/Documents/archivesAnnualReport/BCE/2010/BCE_annual_2010_en.pdf)</t>
        </r>
        <r>
          <rPr>
            <b/>
            <sz val="9"/>
            <color indexed="81"/>
            <rFont val="Tahoma"/>
            <family val="2"/>
          </rPr>
          <t xml:space="preserve">
Revenue Fr.:  1,842,676*12*52.03= 1,150.493 million
                     23.32% of total revenue in 2010</t>
        </r>
      </text>
    </comment>
    <comment ref="B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is based on the percentage of French revenue out of total revenue in 2008
1589*11.89%</t>
        </r>
      </text>
    </comment>
    <comment ref="C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is based on the percentage of French revenue out of total revenue in 2008
2834*11.89%</t>
        </r>
      </text>
    </comment>
    <comment ref="D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is based on the percentage of French revenue out of total revenue in 2008
3854*11.89%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HAN:
Population in Quebec: 7,9750,518 in 2008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55% in 2008</t>
        </r>
        <r>
          <rPr>
            <sz val="9"/>
            <color indexed="81"/>
            <rFont val="Tahoma"/>
            <family val="2"/>
          </rPr>
          <t xml:space="preserve">
(Source: CRTC Monitor Report 2009, Figure 5.5.9, http://www.crtc.gc.ca/eng/publications/reports/policymonitoring/2009/2009MonitoringReportFinalEn.pdf)
</t>
        </r>
        <r>
          <rPr>
            <b/>
            <sz val="9"/>
            <color indexed="81"/>
            <rFont val="Tahoma"/>
            <family val="2"/>
          </rPr>
          <t>Estimated Number of Subscribers in Wireless for Quebec:
7,750,518 *55% = 4,262,785
Wireless subscriber market share of Telus in Quebec in 2008: 23%</t>
        </r>
        <r>
          <rPr>
            <sz val="9"/>
            <color indexed="81"/>
            <rFont val="Tahoma"/>
            <family val="2"/>
          </rPr>
          <t xml:space="preserve">
(Source: CRTC Monitor Report 2009, Table 5.5.4, http://www.crtc.gc.ca/eng/publications/reports/PolicyMonitoring/2009/cmr5.htm)
</t>
        </r>
        <r>
          <rPr>
            <b/>
            <sz val="9"/>
            <color indexed="81"/>
            <rFont val="Tahoma"/>
            <family val="2"/>
          </rPr>
          <t>Subscribers Fr.: 4,262,785*23%= 980,441 
QC ARPU:50.45</t>
        </r>
        <r>
          <rPr>
            <sz val="9"/>
            <color indexed="81"/>
            <rFont val="Tahoma"/>
            <family val="2"/>
          </rPr>
          <t xml:space="preserve">
(Source: Telus 2009 Annual Report -  Financial Review, p. 10 http://about.telus.com/servlet/JiveServlet/downloadBody/1061-102-1-1040/2009%20Annual%20Report_Financial%20Review.pdf)
</t>
        </r>
        <r>
          <rPr>
            <b/>
            <sz val="9"/>
            <color indexed="81"/>
            <rFont val="Tahoma"/>
            <family val="2"/>
          </rPr>
          <t>Revenue Fr.:  980,441 *12*63= 741.213 million
                     15.89% of total revenue in 2008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1">
      <text>
        <r>
          <rPr>
            <b/>
            <sz val="9"/>
            <color indexed="81"/>
            <rFont val="Tahoma"/>
            <family val="2"/>
          </rPr>
          <t>HAN:
Population in Quebec: 7,905,087 in 2010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63% in 2010</t>
        </r>
        <r>
          <rPr>
            <sz val="9"/>
            <color indexed="81"/>
            <rFont val="Tahoma"/>
            <family val="2"/>
          </rPr>
          <t xml:space="preserve">
(Source: CRTC Monitor Report 2011, Figure 5.5.9, http://www.crtc.gc.ca/eng/publications/reports/PolicyMonitoring/2011/cmr5.htm)
</t>
        </r>
        <r>
          <rPr>
            <b/>
            <sz val="9"/>
            <color indexed="81"/>
            <rFont val="Tahoma"/>
            <family val="2"/>
          </rPr>
          <t>Estimated Number of Subscribers in Wireless for Quebec:
7,905,087 *63% = 4,980,204
Wireless subscriber market share of Telus in Quebec in 2010: 27%</t>
        </r>
        <r>
          <rPr>
            <sz val="9"/>
            <color indexed="81"/>
            <rFont val="Tahoma"/>
            <family val="2"/>
          </rPr>
          <t xml:space="preserve">
(Source: CRTC Monitor Report 2012, Table 5.5.5, http://www.crtc.gc.ca/eng/publications/reports/PolicyMonitoring/2011/cmr5.htm)
</t>
        </r>
        <r>
          <rPr>
            <b/>
            <sz val="9"/>
            <color indexed="81"/>
            <rFont val="Tahoma"/>
            <family val="2"/>
          </rPr>
          <t>Subscribers Fr.: 4,980,204*27%= 1,344,655 
QC ARPU: 49.98</t>
        </r>
        <r>
          <rPr>
            <sz val="9"/>
            <color indexed="81"/>
            <rFont val="Tahoma"/>
            <family val="2"/>
          </rPr>
          <t xml:space="preserve">
(Source: Telus Annual Report 2011, p. 36 http://about.telus.com/servlet/JiveServlet/downloadBody/4421-102-1-4590/2011%20TELUS%20Annual%20Report.pdf)
</t>
        </r>
        <r>
          <rPr>
            <b/>
            <sz val="9"/>
            <color indexed="81"/>
            <rFont val="Tahoma"/>
            <family val="2"/>
          </rPr>
          <t>Revenue Fr.:  1,344,655 *12*58= 935.879.94 million
                    18.54% of total revenue in 2011</t>
        </r>
      </text>
    </comment>
    <comment ref="G6" authorId="1">
      <text>
        <r>
          <rPr>
            <b/>
            <sz val="9"/>
            <color indexed="81"/>
            <rFont val="Tahoma"/>
            <family val="2"/>
          </rPr>
          <t>HAN:
Population in Quebec: 7,977,989 in 2011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65% in 2011</t>
        </r>
        <r>
          <rPr>
            <sz val="9"/>
            <color indexed="81"/>
            <rFont val="Tahoma"/>
            <family val="2"/>
          </rPr>
          <t xml:space="preserve">
(Source: CRTC Monitor Report 2012, Table 5.5.11, http://www.crtc.gc.ca/eng/publications/reports/PolicyMonitoring/2012/cmr5.htm)
E</t>
        </r>
        <r>
          <rPr>
            <b/>
            <sz val="9"/>
            <color indexed="81"/>
            <rFont val="Tahoma"/>
            <family val="2"/>
          </rPr>
          <t>stimated Number of Subscribers in Wireless for Quebec;
7,977,989*65%=5,185,693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Wireless subscriber market share of Telus in Quebec in 2011: 28%</t>
        </r>
        <r>
          <rPr>
            <sz val="9"/>
            <color indexed="81"/>
            <rFont val="Tahoma"/>
            <family val="2"/>
          </rPr>
          <t xml:space="preserve">
(Source: CRTC Monitor Report 2012, Table 5.5.5, http://www.crtc.gc.ca/eng/publications/reports/PolicyMonitoring/2012/cmr5.htm)
</t>
        </r>
        <r>
          <rPr>
            <b/>
            <sz val="9"/>
            <color indexed="81"/>
            <rFont val="Tahoma"/>
            <family val="2"/>
          </rPr>
          <t>Subscribers Fr.: 5,185,693*28%= 1,451,994 
QC ARPU: 50.36</t>
        </r>
        <r>
          <rPr>
            <sz val="9"/>
            <color indexed="81"/>
            <rFont val="Tahoma"/>
            <family val="2"/>
          </rPr>
          <t xml:space="preserve">
(Source: Telus Annual Report 2011, p. 36 http://about.telus.com/servlet/JiveServlet/downloadBody/4421-102-1-4590/2011%20TELUS%20Annual%20Report.pdf)
</t>
        </r>
        <r>
          <rPr>
            <b/>
            <sz val="9"/>
            <color indexed="81"/>
            <rFont val="Tahoma"/>
            <family val="2"/>
          </rPr>
          <t>Revenue Fr.:  1,451,994 *12*59= 1,028.012 million</t>
        </r>
        <r>
          <rPr>
            <sz val="9"/>
            <color indexed="81"/>
            <rFont val="Tahoma"/>
            <family val="2"/>
          </rPr>
          <t xml:space="preserve">
                     </t>
        </r>
        <r>
          <rPr>
            <b/>
            <sz val="9"/>
            <color indexed="81"/>
            <rFont val="Tahoma"/>
            <family val="2"/>
          </rPr>
          <t>18.69% of total revenue in 2011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2">
      <text>
        <r>
          <rPr>
            <b/>
            <sz val="9"/>
            <color indexed="81"/>
            <rFont val="Calibri"/>
            <family val="2"/>
          </rPr>
          <t>QC ARPU: 51.95* 33% subscriber share</t>
        </r>
      </text>
    </comment>
    <comment ref="B7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Clearnet in 2000 is based on the percentage of Quebec population out of national population in 2000.
Quebec: 7,356,951
(Source: Statistics Canada, Table 051-0001, http://www5.statcan.gc.ca/cansim/a47)
National: 30,685,730
(Source: Statistics Canada, Table 051-0001, http://www5.statcan.gc.ca/cansim/a47)
Percentage of Quebec population out of national population in 2000:
7,356,951/30,685,730 = 23.98%
Estimated French Revenue: 128.5*23.98%=30.81 (million)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HAN:
Population in Quebec: 7,750,518 in 2008</t>
        </r>
        <r>
          <rPr>
            <sz val="9"/>
            <color indexed="81"/>
            <rFont val="Tahoma"/>
            <family val="2"/>
          </rPr>
          <t xml:space="preserve">
(Source: Institut de la Statistique Quebec, Population of Quebec, 2001 - 2012 http://www.stat.gouv.qc.ca/donstat/societe/demographie/struc_poplt/QC_age_et_sexe.xls)
</t>
        </r>
        <r>
          <rPr>
            <b/>
            <sz val="9"/>
            <color indexed="81"/>
            <rFont val="Tahoma"/>
            <family val="2"/>
          </rPr>
          <t>Wireless Penetration Rate in Quebec: 55% in 2008</t>
        </r>
        <r>
          <rPr>
            <sz val="9"/>
            <color indexed="81"/>
            <rFont val="Tahoma"/>
            <family val="2"/>
          </rPr>
          <t xml:space="preserve">
(Source: CRTC Monitor Report 2009, Figure 5.5.9, http://www.crtc.gc.ca/eng/publications/reports/policymonitoring/2009/2009MonitoringReportFinalEn.pdf)
</t>
        </r>
        <r>
          <rPr>
            <b/>
            <sz val="9"/>
            <color indexed="81"/>
            <rFont val="Tahoma"/>
            <family val="2"/>
          </rPr>
          <t>Estimated Number of Subscribers in Wireless for Quebec:
7,750,518 *55% = 4,262,785
Wireless subscriber market share of Other (SaskTel, MTS and smaller WSPs) in Quebec in 2008: 5%</t>
        </r>
        <r>
          <rPr>
            <sz val="9"/>
            <color indexed="81"/>
            <rFont val="Tahoma"/>
            <family val="2"/>
          </rPr>
          <t xml:space="preserve">
(Source: CRTC Monitor Report 2009, Table 5.5.4, http://www.crtc.gc.ca/eng/publications/reports/PolicyMonitoring/2009/cmr5.htm)
</t>
        </r>
        <r>
          <rPr>
            <b/>
            <sz val="9"/>
            <color indexed="81"/>
            <rFont val="Tahoma"/>
            <family val="2"/>
          </rPr>
          <t>Subscribers Fr.: 4,262,785*5%= 213,139
ARPU of Quebec: 50.45</t>
        </r>
        <r>
          <rPr>
            <sz val="9"/>
            <color indexed="81"/>
            <rFont val="Tahoma"/>
            <family val="2"/>
          </rPr>
          <t xml:space="preserve">
(Source: CRTC Monitor Report 2009, Table 5.5.5, http://www.crtc.gc.ca/eng/publications/reports/PolicyMonitoring/2009/cmr5.htm)
</t>
        </r>
        <r>
          <rPr>
            <b/>
            <sz val="9"/>
            <color indexed="81"/>
            <rFont val="Tahoma"/>
            <family val="2"/>
          </rPr>
          <t>Revenue Fr.:  213,139 *12*52,15= 133.382 million
                     13.72% of total revenue in 2008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<sst xmlns="http://schemas.openxmlformats.org/spreadsheetml/2006/main" count="33" uniqueCount="29">
  <si>
    <t>Wireless Telecommunications Ownership Groups, Revenue ($million) and Concentration Levels, 2000-2012 (1)</t>
    <phoneticPr fontId="3" type="noConversion"/>
  </si>
  <si>
    <t>Rogers (2)</t>
    <phoneticPr fontId="3" type="noConversion"/>
  </si>
  <si>
    <t xml:space="preserve">   Fido (3)</t>
    <phoneticPr fontId="3" type="noConversion"/>
  </si>
  <si>
    <t>Rogers 2004</t>
  </si>
  <si>
    <t>Bell (4)</t>
    <phoneticPr fontId="3" type="noConversion"/>
  </si>
  <si>
    <t>Telus (5)</t>
    <phoneticPr fontId="3" type="noConversion"/>
  </si>
  <si>
    <t xml:space="preserve">   Clearnet</t>
    <phoneticPr fontId="3" type="noConversion"/>
  </si>
  <si>
    <t>Telus 2000</t>
  </si>
  <si>
    <t>Quebecor/Videtron (6)</t>
    <phoneticPr fontId="3" type="noConversion"/>
  </si>
  <si>
    <t>Small Providers and New Entrants (7)</t>
    <phoneticPr fontId="3" type="noConversion"/>
  </si>
  <si>
    <t>Total $</t>
    <phoneticPr fontId="3" type="noConversion"/>
  </si>
  <si>
    <t>Wireless Telecommunications Ownership Groups, Market Shares (based on Revenues, $Mill) and Concentration Levels, 2000-2012 (1)</t>
    <phoneticPr fontId="3" type="noConversion"/>
  </si>
  <si>
    <t>Rogers (2)</t>
    <phoneticPr fontId="3" type="noConversion"/>
  </si>
  <si>
    <t xml:space="preserve">   Fido (3)</t>
    <phoneticPr fontId="3" type="noConversion"/>
  </si>
  <si>
    <t>Bell (4)</t>
    <phoneticPr fontId="3" type="noConversion"/>
  </si>
  <si>
    <t>Telus (5)</t>
    <phoneticPr fontId="3" type="noConversion"/>
  </si>
  <si>
    <t xml:space="preserve">   Clearnet</t>
    <phoneticPr fontId="3" type="noConversion"/>
  </si>
  <si>
    <t>Quebecor/Videtron (6)</t>
    <phoneticPr fontId="3" type="noConversion"/>
  </si>
  <si>
    <t>Small Providers and New Entrants (7)</t>
    <phoneticPr fontId="3" type="noConversion"/>
  </si>
  <si>
    <t>Total $</t>
    <phoneticPr fontId="3" type="noConversion"/>
  </si>
  <si>
    <t>CR</t>
  </si>
  <si>
    <t>HHI</t>
  </si>
  <si>
    <r>
      <t>Notes and Sources:</t>
    </r>
    <r>
      <rPr>
        <sz val="12"/>
        <rFont val="Cambria"/>
      </rPr>
      <t xml:space="preserve"> See Appendix 2.</t>
    </r>
    <phoneticPr fontId="3" type="noConversion"/>
  </si>
  <si>
    <t>R</t>
    <phoneticPr fontId="3" type="noConversion"/>
  </si>
  <si>
    <t>B</t>
    <phoneticPr fontId="3" type="noConversion"/>
  </si>
  <si>
    <t>T</t>
    <phoneticPr fontId="3" type="noConversion"/>
  </si>
  <si>
    <t>NE</t>
    <phoneticPr fontId="3" type="noConversion"/>
  </si>
  <si>
    <t>B</t>
    <phoneticPr fontId="3" type="noConversion"/>
  </si>
  <si>
    <t>T</t>
    <phoneticPr fontId="3" type="noConversion"/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</si>
</sst>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.0"/>
    <numFmt numFmtId="165" formatCode="0.0"/>
    <numFmt numFmtId="166" formatCode="0.0_ "/>
    <numFmt numFmtId="167" formatCode="#,##0.0_ "/>
    <numFmt numFmtId="168" formatCode="_(* #,##0.0_);_(* \(#,##0.0\);_(* &quot;-&quot;??_);_(@_)"/>
    <numFmt numFmtId="169" formatCode="0.000"/>
    <numFmt numFmtId="171" formatCode="#,##0.0000"/>
  </numFmts>
  <fonts count="11">
    <font>
      <sz val="12"/>
      <color indexed="8"/>
      <name val="Calibri"/>
      <family val="2"/>
    </font>
    <font>
      <b/>
      <sz val="12"/>
      <color indexed="8"/>
      <name val="Cambria"/>
    </font>
    <font>
      <sz val="11"/>
      <color indexed="8"/>
      <name val="Calibri"/>
      <family val="2"/>
      <charset val="134"/>
    </font>
    <font>
      <sz val="8"/>
      <name val="Verdana"/>
    </font>
    <font>
      <sz val="12"/>
      <color indexed="8"/>
      <name val="Cambria"/>
    </font>
    <font>
      <sz val="10"/>
      <color indexed="8"/>
      <name val="TimesNewRomanPSMT"/>
      <family val="1"/>
    </font>
    <font>
      <b/>
      <sz val="12"/>
      <name val="Cambria"/>
    </font>
    <font>
      <sz val="12"/>
      <name val="Cambri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0" fontId="1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0" fillId="0" borderId="0" xfId="0" applyFont="1"/>
    <xf numFmtId="0" fontId="1" fillId="0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  <xf numFmtId="165" fontId="4" fillId="0" borderId="0" xfId="1" applyNumberFormat="1" applyFont="1" applyFill="1" applyAlignment="1">
      <alignment horizontal="right"/>
    </xf>
    <xf numFmtId="164" fontId="4" fillId="0" borderId="0" xfId="1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0" xfId="1" applyFont="1" applyFill="1" applyAlignment="1">
      <alignment horizontal="right"/>
    </xf>
    <xf numFmtId="164" fontId="0" fillId="0" borderId="0" xfId="0" applyNumberFormat="1" applyFont="1"/>
    <xf numFmtId="164" fontId="4" fillId="0" borderId="0" xfId="1" applyNumberFormat="1" applyFont="1" applyFill="1" applyAlignment="1">
      <alignment horizontal="right"/>
    </xf>
    <xf numFmtId="164" fontId="0" fillId="0" borderId="0" xfId="0" applyNumberFormat="1"/>
    <xf numFmtId="165" fontId="4" fillId="2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left"/>
    </xf>
    <xf numFmtId="165" fontId="0" fillId="0" borderId="0" xfId="0" applyNumberFormat="1" applyFont="1"/>
    <xf numFmtId="3" fontId="0" fillId="0" borderId="0" xfId="0" applyNumberFormat="1" applyFont="1"/>
    <xf numFmtId="0" fontId="6" fillId="0" borderId="0" xfId="1" applyFont="1" applyAlignment="1"/>
    <xf numFmtId="0" fontId="7" fillId="0" borderId="0" xfId="1" applyFont="1" applyAlignment="1"/>
    <xf numFmtId="165" fontId="0" fillId="0" borderId="0" xfId="0" applyNumberFormat="1"/>
    <xf numFmtId="3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38"/>
  <sheetViews>
    <sheetView tabSelected="1" workbookViewId="0">
      <selection activeCell="N9" sqref="N9"/>
    </sheetView>
  </sheetViews>
  <sheetFormatPr baseColWidth="10" defaultRowHeight="15"/>
  <cols>
    <col min="7" max="7" width="12.33203125" customWidth="1"/>
    <col min="9" max="10" width="11.1640625" customWidth="1"/>
    <col min="13" max="13" width="11.1640625" customWidth="1"/>
    <col min="20" max="21" width="11.1640625" customWidth="1"/>
  </cols>
  <sheetData>
    <row r="1" spans="1:19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</row>
    <row r="2" spans="1:19">
      <c r="A2" s="2"/>
      <c r="B2" s="1">
        <v>2000</v>
      </c>
      <c r="C2" s="1">
        <v>2004</v>
      </c>
      <c r="D2" s="1">
        <v>2006</v>
      </c>
      <c r="E2" s="1">
        <v>2008</v>
      </c>
      <c r="F2" s="1">
        <v>2010</v>
      </c>
      <c r="G2" s="1">
        <v>2011</v>
      </c>
      <c r="H2" s="4">
        <v>2012</v>
      </c>
      <c r="I2" s="3"/>
      <c r="J2" s="3"/>
      <c r="K2" s="3"/>
    </row>
    <row r="3" spans="1:19">
      <c r="A3" s="5" t="s">
        <v>1</v>
      </c>
      <c r="B3" s="6">
        <v>297.98837999999995</v>
      </c>
      <c r="C3" s="6">
        <v>488.86019999999996</v>
      </c>
      <c r="D3" s="6">
        <v>832.64400000000001</v>
      </c>
      <c r="E3" s="7">
        <v>903.2</v>
      </c>
      <c r="F3" s="7">
        <v>985.7</v>
      </c>
      <c r="G3" s="6">
        <v>971.5</v>
      </c>
      <c r="H3" s="7">
        <v>939.88999999999976</v>
      </c>
      <c r="I3" s="3"/>
      <c r="J3" s="3"/>
      <c r="K3" s="3"/>
    </row>
    <row r="4" spans="1:19">
      <c r="A4" s="5" t="s">
        <v>2</v>
      </c>
      <c r="B4" s="7">
        <v>97.36</v>
      </c>
      <c r="C4" s="7">
        <v>129.76</v>
      </c>
      <c r="D4" s="7" t="s">
        <v>3</v>
      </c>
      <c r="E4" s="7"/>
      <c r="F4" s="7"/>
      <c r="G4" s="7"/>
      <c r="H4" s="3"/>
      <c r="I4" s="3"/>
      <c r="J4" s="3"/>
      <c r="K4" s="3"/>
    </row>
    <row r="5" spans="1:19">
      <c r="A5" s="5" t="s">
        <v>4</v>
      </c>
      <c r="B5" s="6">
        <v>347.3895</v>
      </c>
      <c r="C5" s="6">
        <v>646.16740000000004</v>
      </c>
      <c r="D5" s="6">
        <v>800.48630000000003</v>
      </c>
      <c r="E5" s="6">
        <v>954.9</v>
      </c>
      <c r="F5" s="6">
        <v>1105.2</v>
      </c>
      <c r="G5" s="6">
        <v>1065.5</v>
      </c>
      <c r="H5" s="3">
        <v>1069.53</v>
      </c>
      <c r="I5" s="3"/>
      <c r="J5" s="3"/>
      <c r="K5" s="3"/>
      <c r="L5" s="8"/>
    </row>
    <row r="6" spans="1:19">
      <c r="A6" s="5" t="s">
        <v>5</v>
      </c>
      <c r="B6" s="7">
        <v>188.93210000000002</v>
      </c>
      <c r="C6" s="7">
        <v>336.96260000000001</v>
      </c>
      <c r="D6" s="7">
        <v>458.24060000000003</v>
      </c>
      <c r="E6" s="7">
        <v>593.6</v>
      </c>
      <c r="F6" s="7">
        <v>806.5</v>
      </c>
      <c r="G6" s="7">
        <v>877.5</v>
      </c>
      <c r="H6" s="6">
        <v>907.4799999999999</v>
      </c>
      <c r="I6" s="3"/>
      <c r="J6" s="3"/>
      <c r="K6" s="3"/>
    </row>
    <row r="7" spans="1:19">
      <c r="A7" s="5" t="s">
        <v>6</v>
      </c>
      <c r="B7" s="7">
        <v>30.81</v>
      </c>
      <c r="C7" s="7" t="s">
        <v>7</v>
      </c>
      <c r="D7" s="7"/>
      <c r="E7" s="7"/>
      <c r="F7" s="7"/>
      <c r="G7" s="7"/>
      <c r="H7" s="3"/>
      <c r="I7" s="3"/>
      <c r="J7" s="3"/>
      <c r="K7" s="3"/>
    </row>
    <row r="8" spans="1:19">
      <c r="A8" s="5" t="s">
        <v>8</v>
      </c>
      <c r="B8" s="9"/>
      <c r="C8" s="9"/>
      <c r="D8" s="9">
        <v>1.3</v>
      </c>
      <c r="E8" s="9">
        <v>40.6</v>
      </c>
      <c r="F8" s="9">
        <v>56.9</v>
      </c>
      <c r="G8" s="9">
        <v>112.7</v>
      </c>
      <c r="H8" s="10">
        <v>171.6</v>
      </c>
      <c r="I8" s="3"/>
      <c r="J8" s="3"/>
      <c r="K8" s="3"/>
    </row>
    <row r="9" spans="1:19">
      <c r="A9" s="5" t="s">
        <v>9</v>
      </c>
      <c r="B9" s="6">
        <v>0</v>
      </c>
      <c r="C9" s="6">
        <v>0</v>
      </c>
      <c r="D9" s="6">
        <v>0</v>
      </c>
      <c r="E9" s="11">
        <v>87.400000000000091</v>
      </c>
      <c r="F9" s="11">
        <v>32.699999999999818</v>
      </c>
      <c r="G9" s="11">
        <v>106.60000000000036</v>
      </c>
      <c r="H9" s="11">
        <v>152.5</v>
      </c>
      <c r="I9" s="10"/>
      <c r="J9" s="3"/>
      <c r="K9" s="3"/>
      <c r="S9" s="12"/>
    </row>
    <row r="10" spans="1:19">
      <c r="A10" s="4" t="s">
        <v>10</v>
      </c>
      <c r="B10" s="6">
        <v>962.47997999999984</v>
      </c>
      <c r="C10" s="6">
        <v>1601.7502000000002</v>
      </c>
      <c r="D10" s="13">
        <v>2092.6709000000001</v>
      </c>
      <c r="E10" s="13">
        <v>2579.6999999999998</v>
      </c>
      <c r="F10" s="13">
        <v>2987</v>
      </c>
      <c r="G10" s="13">
        <v>3133.8</v>
      </c>
      <c r="H10" s="13">
        <v>3240.9999999999995</v>
      </c>
      <c r="I10" s="3"/>
      <c r="J10" s="3"/>
      <c r="K10" s="3"/>
    </row>
    <row r="11" spans="1:19">
      <c r="A11" s="5"/>
      <c r="B11" s="11"/>
      <c r="C11" s="11"/>
      <c r="D11" s="11"/>
      <c r="E11" s="11"/>
      <c r="F11" s="11"/>
      <c r="G11" s="11"/>
      <c r="H11" s="11"/>
      <c r="I11" s="3"/>
      <c r="J11" s="3"/>
      <c r="K11" s="3"/>
    </row>
    <row r="12" spans="1:19">
      <c r="A12" s="5"/>
      <c r="B12" s="5"/>
      <c r="C12" s="5"/>
      <c r="D12" s="5"/>
      <c r="E12" s="5"/>
      <c r="F12" s="5"/>
      <c r="G12" s="14"/>
      <c r="H12" s="3"/>
      <c r="I12" s="3"/>
      <c r="J12" s="3"/>
      <c r="K12" s="3"/>
    </row>
    <row r="13" spans="1:19">
      <c r="A13" s="1" t="s">
        <v>11</v>
      </c>
      <c r="B13" s="2"/>
      <c r="C13" s="2"/>
      <c r="D13" s="2"/>
      <c r="E13" s="2"/>
      <c r="F13" s="2"/>
      <c r="G13" s="2"/>
      <c r="H13" s="3"/>
      <c r="I13" s="3"/>
      <c r="J13" s="3"/>
      <c r="K13" s="3"/>
    </row>
    <row r="14" spans="1:19">
      <c r="A14" s="2"/>
      <c r="B14" s="1">
        <v>2000</v>
      </c>
      <c r="C14" s="1">
        <v>2004</v>
      </c>
      <c r="D14" s="1">
        <v>2006</v>
      </c>
      <c r="E14" s="1">
        <v>2008</v>
      </c>
      <c r="F14" s="1">
        <v>2010</v>
      </c>
      <c r="G14" s="1">
        <v>2011</v>
      </c>
      <c r="H14" s="4">
        <v>2012</v>
      </c>
      <c r="I14" s="3"/>
      <c r="J14" s="3"/>
      <c r="K14" s="3"/>
    </row>
    <row r="15" spans="1:19">
      <c r="A15" s="5" t="s">
        <v>12</v>
      </c>
      <c r="B15" s="6">
        <f>298/B22*100</f>
        <v>30.961682964044616</v>
      </c>
      <c r="C15" s="6">
        <f>488.9/C22*100</f>
        <v>30.522861804543549</v>
      </c>
      <c r="D15" s="6">
        <f>832.6/D22*100</f>
        <v>39.786475742554643</v>
      </c>
      <c r="E15" s="6">
        <f>E3/E10*100</f>
        <v>35.011823080203129</v>
      </c>
      <c r="F15" s="6">
        <f>F3/F10*100</f>
        <v>32.999665215935728</v>
      </c>
      <c r="G15" s="6">
        <f>G3/G10*100</f>
        <v>31.000702023102939</v>
      </c>
      <c r="H15" s="15">
        <f>H3/H10*100</f>
        <v>28.999999999999996</v>
      </c>
      <c r="I15" s="3"/>
      <c r="J15" s="3"/>
      <c r="K15" s="3"/>
    </row>
    <row r="16" spans="1:19">
      <c r="A16" s="5" t="s">
        <v>13</v>
      </c>
      <c r="B16" s="6">
        <f>97.4/B22*100</f>
        <v>10.119691009053509</v>
      </c>
      <c r="C16" s="6">
        <f>129.8/C22*100</f>
        <v>8.103635635569141</v>
      </c>
      <c r="D16" s="6" t="s">
        <v>3</v>
      </c>
      <c r="E16" s="6"/>
      <c r="F16" s="6"/>
      <c r="G16" s="6"/>
      <c r="H16" s="15"/>
      <c r="I16" s="3"/>
      <c r="J16" s="3"/>
      <c r="K16" s="3"/>
    </row>
    <row r="17" spans="1:11">
      <c r="A17" s="5" t="s">
        <v>14</v>
      </c>
      <c r="B17" s="6">
        <f>347.3/B22*100</f>
        <v>36.083867427559383</v>
      </c>
      <c r="C17" s="6">
        <f>646.2/C22*100</f>
        <v>40.343369396801073</v>
      </c>
      <c r="D17" s="6">
        <f>800.5/D22*100</f>
        <v>38.25255084303987</v>
      </c>
      <c r="E17" s="6">
        <f>E5/E10*100</f>
        <v>37.015932085126181</v>
      </c>
      <c r="F17" s="6">
        <f>F5/F10*100</f>
        <v>37.000334784064279</v>
      </c>
      <c r="G17" s="6">
        <f>G5/G10*100</f>
        <v>34.000255281128339</v>
      </c>
      <c r="H17" s="15">
        <f>H5/H10*100</f>
        <v>33</v>
      </c>
      <c r="I17" s="3"/>
      <c r="J17" s="3"/>
      <c r="K17" s="3"/>
    </row>
    <row r="18" spans="1:11">
      <c r="A18" s="5" t="s">
        <v>15</v>
      </c>
      <c r="B18" s="6">
        <f>188.9/B22*100</f>
        <v>19.626382254724927</v>
      </c>
      <c r="C18" s="6">
        <f>337/C22*100</f>
        <v>21.039485432872116</v>
      </c>
      <c r="D18" s="6">
        <f>458.2/D22*100</f>
        <v>21.89546383045705</v>
      </c>
      <c r="E18" s="6">
        <f>E6/E10*100</f>
        <v>23.010427569097182</v>
      </c>
      <c r="F18" s="6">
        <f>F6/F10*100</f>
        <v>27.000334784064279</v>
      </c>
      <c r="G18" s="6">
        <f>G6/G10*100</f>
        <v>28.001148765077538</v>
      </c>
      <c r="H18" s="15">
        <f>H6/H10*100</f>
        <v>28.000000000000004</v>
      </c>
      <c r="I18" s="3"/>
      <c r="J18" s="3"/>
      <c r="K18" s="3"/>
    </row>
    <row r="19" spans="1:11">
      <c r="A19" s="5" t="s">
        <v>16</v>
      </c>
      <c r="B19" s="6">
        <f>30.8/B22*100</f>
        <v>3.2000665613844772</v>
      </c>
      <c r="C19" s="6" t="s">
        <v>7</v>
      </c>
      <c r="D19" s="6"/>
      <c r="E19" s="6"/>
      <c r="F19" s="6"/>
      <c r="G19" s="6"/>
      <c r="H19" s="15"/>
      <c r="I19" s="3"/>
      <c r="J19" s="3"/>
      <c r="K19" s="3"/>
    </row>
    <row r="20" spans="1:11">
      <c r="A20" s="5" t="s">
        <v>17</v>
      </c>
      <c r="B20" s="6"/>
      <c r="C20" s="6"/>
      <c r="D20" s="6">
        <f>1.3/D22*100</f>
        <v>6.212156913922777E-2</v>
      </c>
      <c r="E20" s="6">
        <f>40.6/E22*100</f>
        <v>1.5738264139240998</v>
      </c>
      <c r="F20" s="6">
        <f>56.9/F22*100</f>
        <v>1.9049213257448947</v>
      </c>
      <c r="G20" s="6">
        <f>112.7/G22*100</f>
        <v>3.596272895526198</v>
      </c>
      <c r="H20" s="15">
        <f>H8/H10*100</f>
        <v>5.2946621413144097</v>
      </c>
      <c r="I20" s="3"/>
      <c r="J20" s="3"/>
      <c r="K20" s="3"/>
    </row>
    <row r="21" spans="1:11">
      <c r="A21" s="5" t="s">
        <v>18</v>
      </c>
      <c r="B21" s="6"/>
      <c r="C21" s="6"/>
      <c r="D21" s="6"/>
      <c r="E21" s="6">
        <f>133.4/E22*100</f>
        <v>5.1711439314648997</v>
      </c>
      <c r="F21" s="6">
        <f>73.8/F22*100</f>
        <v>2.4707063943756276</v>
      </c>
      <c r="G21" s="6">
        <f>186.1/G22*100</f>
        <v>5.9384772480694359</v>
      </c>
      <c r="H21" s="15">
        <f>H9/H10*100</f>
        <v>4.7053378586855921</v>
      </c>
      <c r="I21" s="3"/>
      <c r="J21" s="3"/>
      <c r="K21" s="3"/>
    </row>
    <row r="22" spans="1:11">
      <c r="A22" s="4" t="s">
        <v>19</v>
      </c>
      <c r="B22" s="13">
        <v>962.47997999999984</v>
      </c>
      <c r="C22" s="13">
        <v>1601.7502000000002</v>
      </c>
      <c r="D22" s="13">
        <v>2092.6709000000001</v>
      </c>
      <c r="E22" s="13">
        <v>2579.6999999999998</v>
      </c>
      <c r="F22" s="13">
        <v>2987</v>
      </c>
      <c r="G22" s="13">
        <v>3133.8</v>
      </c>
      <c r="H22" s="13">
        <v>3240.9999999999995</v>
      </c>
      <c r="I22" s="10"/>
      <c r="J22" s="3"/>
      <c r="K22" s="3"/>
    </row>
    <row r="23" spans="1:11">
      <c r="A23" s="4" t="s">
        <v>20</v>
      </c>
      <c r="B23" s="6">
        <f>B15+B17+B18+B16</f>
        <v>96.791623655382438</v>
      </c>
      <c r="C23" s="6">
        <f>C15+C17+C18+C16</f>
        <v>100.00935226978586</v>
      </c>
      <c r="D23" s="6">
        <f>D15+D17+D18+D20</f>
        <v>99.996611985190782</v>
      </c>
      <c r="E23" s="6">
        <f>E15+E17+E18+E20</f>
        <v>96.612009148350595</v>
      </c>
      <c r="F23" s="6">
        <f>F15+F17+F18+F20</f>
        <v>98.905256109809173</v>
      </c>
      <c r="G23" s="6">
        <f>G15+G17+G18+G20</f>
        <v>96.598378964835007</v>
      </c>
      <c r="H23" s="6">
        <f>SUM(H15+H17+H18+H20)</f>
        <v>95.294662141314404</v>
      </c>
      <c r="I23" s="3"/>
      <c r="J23" s="3"/>
      <c r="K23" s="3"/>
    </row>
    <row r="24" spans="1:11">
      <c r="A24" s="4" t="s">
        <v>21</v>
      </c>
      <c r="B24" s="6">
        <f>SUMSQ(B15,B16,B17,B18,B19)</f>
        <v>2758.5147530202821</v>
      </c>
      <c r="C24" s="6">
        <f>SUMSQ(C15,C16,C17,C18)</f>
        <v>3067.5614048201132</v>
      </c>
      <c r="D24" s="6">
        <f>SUMSQ(D15,D17,D18,D20)</f>
        <v>3525.6364934524449</v>
      </c>
      <c r="E24" s="6">
        <f>SUMSQ(E15,E17,E18,E20)</f>
        <v>3127.9636900239511</v>
      </c>
      <c r="F24" s="6">
        <f>SUMSQ(F15,F17,F18,F20)</f>
        <v>3190.6494822055047</v>
      </c>
      <c r="G24" s="6">
        <f>SUMSQ(G15,G17,G18,G20)</f>
        <v>2914.058396010214</v>
      </c>
      <c r="H24" s="6">
        <f>SUMSQ(H15,H17,H18,H20)</f>
        <v>2742.0334471906681</v>
      </c>
      <c r="I24" s="16"/>
      <c r="J24" s="3"/>
      <c r="K24" s="3"/>
    </row>
    <row r="25" spans="1:11">
      <c r="A25" s="4"/>
      <c r="B25" s="6"/>
      <c r="C25" s="6"/>
      <c r="D25" s="6"/>
      <c r="E25" s="6"/>
      <c r="F25" s="6"/>
      <c r="G25" s="6"/>
      <c r="H25" s="3"/>
      <c r="I25" s="3"/>
      <c r="J25" s="3"/>
      <c r="K25" s="3"/>
    </row>
    <row r="26" spans="1:11">
      <c r="A26" s="17" t="s">
        <v>22</v>
      </c>
      <c r="B26" s="18"/>
      <c r="C26" s="18"/>
      <c r="D26" s="18"/>
      <c r="E26" s="18"/>
      <c r="F26" s="18"/>
      <c r="G26" s="18"/>
    </row>
    <row r="29" spans="1:11">
      <c r="E29">
        <v>50.45</v>
      </c>
      <c r="F29">
        <v>49.98</v>
      </c>
      <c r="G29">
        <v>50.36</v>
      </c>
      <c r="H29">
        <v>51.95</v>
      </c>
      <c r="K29">
        <v>7978</v>
      </c>
    </row>
    <row r="30" spans="1:11">
      <c r="D30" t="s">
        <v>23</v>
      </c>
      <c r="E30">
        <v>0.35</v>
      </c>
      <c r="F30">
        <v>0.33</v>
      </c>
      <c r="G30">
        <v>0.31</v>
      </c>
      <c r="H30">
        <v>0.28999999999999998</v>
      </c>
      <c r="K30">
        <v>35000</v>
      </c>
    </row>
    <row r="31" spans="1:11">
      <c r="D31" t="s">
        <v>24</v>
      </c>
      <c r="E31">
        <v>0.37</v>
      </c>
      <c r="F31">
        <v>0.37</v>
      </c>
      <c r="G31">
        <v>0.34</v>
      </c>
      <c r="H31">
        <v>0.33</v>
      </c>
      <c r="K31">
        <f>K29/K30*100</f>
        <v>22.794285714285714</v>
      </c>
    </row>
    <row r="32" spans="1:11">
      <c r="D32" t="s">
        <v>25</v>
      </c>
      <c r="E32">
        <v>0.23</v>
      </c>
      <c r="F32">
        <v>0.27</v>
      </c>
      <c r="G32">
        <v>0.28000000000000003</v>
      </c>
      <c r="H32">
        <v>0.28000000000000003</v>
      </c>
    </row>
    <row r="33" spans="4:10">
      <c r="D33" t="s">
        <v>26</v>
      </c>
      <c r="E33">
        <v>0.5</v>
      </c>
      <c r="F33">
        <v>0.3</v>
      </c>
      <c r="G33">
        <v>0.7</v>
      </c>
      <c r="H33">
        <v>0.1</v>
      </c>
    </row>
    <row r="34" spans="4:10">
      <c r="J34" s="19"/>
    </row>
    <row r="35" spans="4:10">
      <c r="D35" t="s">
        <v>23</v>
      </c>
      <c r="E35" s="20">
        <v>1491975</v>
      </c>
      <c r="F35" s="20">
        <v>1643467</v>
      </c>
      <c r="G35" s="20">
        <v>1607565</v>
      </c>
      <c r="I35">
        <f>E35*E29*12</f>
        <v>903241665</v>
      </c>
    </row>
    <row r="36" spans="4:10">
      <c r="D36" t="s">
        <v>27</v>
      </c>
      <c r="E36" s="20">
        <v>1577230</v>
      </c>
      <c r="F36" s="20">
        <v>1842676</v>
      </c>
      <c r="G36" s="20">
        <v>1763136</v>
      </c>
      <c r="I36">
        <f>E36*E29*12</f>
        <v>954855042</v>
      </c>
    </row>
    <row r="37" spans="4:10">
      <c r="D37" t="s">
        <v>28</v>
      </c>
      <c r="E37" s="20">
        <v>980441</v>
      </c>
      <c r="F37" s="20">
        <v>1344655</v>
      </c>
      <c r="G37" s="20">
        <v>1451994</v>
      </c>
      <c r="I37">
        <f>E37*E29*12</f>
        <v>593558981.4000001</v>
      </c>
    </row>
    <row r="38" spans="4:10">
      <c r="D38" t="s">
        <v>26</v>
      </c>
    </row>
  </sheetData>
  <sheetCalcPr fullCalcOnLoad="1"/>
  <phoneticPr fontId="3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Wireless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2013-10-28T13:55:47Z</dcterms:created>
  <dcterms:modified xsi:type="dcterms:W3CDTF">2013-10-28T13:56:15Z</dcterms:modified>
</cp:coreProperties>
</file>