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20" yWindow="220" windowWidth="21360" windowHeight="13840" tabRatio="500"/>
  </bookViews>
  <sheets>
    <sheet name="Total TV" sheetId="1" r:id="rId1"/>
  </sheets>
  <definedNames>
    <definedName name="_xlnm.Print_Area" localSheetId="0">'Total TV'!$A$1:$I$35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21" i="1"/>
  <c r="H22"/>
  <c r="H25"/>
  <c r="H26"/>
  <c r="H27"/>
  <c r="H29"/>
  <c r="H35"/>
  <c r="F21"/>
  <c r="F22"/>
  <c r="F25"/>
  <c r="F26"/>
  <c r="F27"/>
  <c r="F29"/>
  <c r="F35"/>
  <c r="E35"/>
  <c r="D21"/>
  <c r="D23"/>
  <c r="D22"/>
  <c r="D25"/>
  <c r="D26"/>
  <c r="D27"/>
  <c r="D29"/>
  <c r="D32"/>
  <c r="D35"/>
  <c r="C21"/>
  <c r="C22"/>
  <c r="C23"/>
  <c r="C25"/>
  <c r="C26"/>
  <c r="C27"/>
  <c r="C30"/>
  <c r="C35"/>
  <c r="B21"/>
  <c r="B22"/>
  <c r="B25"/>
  <c r="B24"/>
  <c r="B26"/>
  <c r="B28"/>
  <c r="B31"/>
  <c r="B35"/>
  <c r="H34"/>
  <c r="F34"/>
  <c r="E34"/>
  <c r="D34"/>
  <c r="C34"/>
  <c r="B34"/>
  <c r="H32"/>
  <c r="F32"/>
  <c r="C32"/>
  <c r="B32"/>
  <c r="G4"/>
</calcChain>
</file>

<file path=xl/comments1.xml><?xml version="1.0" encoding="utf-8"?>
<comments xmlns="http://schemas.openxmlformats.org/spreadsheetml/2006/main">
  <authors>
    <author>Dwayne Winseck</author>
  </authors>
  <commentList>
    <comment ref="H15" authorId="0">
      <text>
        <r>
          <rPr>
            <b/>
            <sz val="9"/>
            <color indexed="81"/>
            <rFont val="宋体"/>
            <family val="2"/>
          </rPr>
          <t>Dwayne Winseck: Total exceeds total revenue by $6.2m (.4%) and $1.8m (.1%) for each of these scenarios, likely do to rounding.</t>
        </r>
        <r>
          <rPr>
            <sz val="9"/>
            <color indexed="81"/>
            <rFont val="宋体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<sst xmlns="http://schemas.openxmlformats.org/spreadsheetml/2006/main" count="44" uniqueCount="39">
  <si>
    <t xml:space="preserve">French-Language Total TV, Revenues ($mills) and Concentration Levels, 2004 - 2012 (1)        </t>
    <phoneticPr fontId="3" type="noConversion"/>
  </si>
  <si>
    <t>Bell+Astral 1</t>
    <phoneticPr fontId="3" type="noConversion"/>
  </si>
  <si>
    <t>Bell+Astral 2</t>
    <phoneticPr fontId="3" type="noConversion"/>
  </si>
  <si>
    <t>CBC (2)</t>
    <phoneticPr fontId="3" type="noConversion"/>
  </si>
  <si>
    <t>BCE (4)</t>
    <phoneticPr fontId="3" type="noConversion"/>
  </si>
  <si>
    <t xml:space="preserve">    CTVglobemedia</t>
    <phoneticPr fontId="3" type="noConversion"/>
  </si>
  <si>
    <t>Bell</t>
  </si>
  <si>
    <t xml:space="preserve">   CHUM (6)</t>
    <phoneticPr fontId="3" type="noConversion"/>
  </si>
  <si>
    <t>Bell Rogers</t>
    <phoneticPr fontId="3" type="noConversion"/>
  </si>
  <si>
    <t xml:space="preserve"> Astral (5)</t>
    <phoneticPr fontId="3" type="noConversion"/>
  </si>
  <si>
    <t>Quebecor/TVA (3)</t>
    <phoneticPr fontId="3" type="noConversion"/>
  </si>
  <si>
    <t>Remstar/V Interactions</t>
    <phoneticPr fontId="3" type="noConversion"/>
  </si>
  <si>
    <t xml:space="preserve">   Cogeco TQS</t>
    <phoneticPr fontId="3" type="noConversion"/>
  </si>
  <si>
    <t>Remstar</t>
    <phoneticPr fontId="3" type="noConversion"/>
  </si>
  <si>
    <t>Corus (Shaw)  (7)</t>
    <phoneticPr fontId="3" type="noConversion"/>
  </si>
  <si>
    <t xml:space="preserve">   Canwest</t>
    <phoneticPr fontId="3" type="noConversion"/>
  </si>
  <si>
    <t>Shaw</t>
    <phoneticPr fontId="3" type="noConversion"/>
  </si>
  <si>
    <t xml:space="preserve">   Alliance Atlantis (8)</t>
    <phoneticPr fontId="3" type="noConversion"/>
  </si>
  <si>
    <t>Canwest</t>
    <phoneticPr fontId="3" type="noConversion"/>
  </si>
  <si>
    <t>Others</t>
  </si>
  <si>
    <t>Total French-language TV</t>
  </si>
  <si>
    <t>CR4</t>
  </si>
  <si>
    <t>HHI</t>
    <phoneticPr fontId="3" type="noConversion"/>
  </si>
  <si>
    <t>French Language Total TV, Market Shares and Concentration, 2004 - 2012 (1)</t>
    <phoneticPr fontId="3" type="noConversion"/>
  </si>
  <si>
    <t>Bell+Astral 1</t>
  </si>
  <si>
    <t>CBC (2)</t>
  </si>
  <si>
    <t>BCE (4)</t>
  </si>
  <si>
    <t xml:space="preserve">    CTVglobemedia</t>
  </si>
  <si>
    <t xml:space="preserve">   CHUM (6)</t>
  </si>
  <si>
    <t>Bell Rogers</t>
  </si>
  <si>
    <t>Astral (5)</t>
    <phoneticPr fontId="3" type="noConversion"/>
  </si>
  <si>
    <t>Quebecor/TVA (3)</t>
  </si>
  <si>
    <t>Remstar/V Interactions</t>
  </si>
  <si>
    <t xml:space="preserve">   Cogeco TQS</t>
  </si>
  <si>
    <t>V Interactions</t>
  </si>
  <si>
    <t>Corus (Shaw)  (7)</t>
  </si>
  <si>
    <t xml:space="preserve">   Canwest</t>
  </si>
  <si>
    <t xml:space="preserve">   Alliance Atlantis (8)</t>
  </si>
  <si>
    <t>HHI</t>
  </si>
</sst>
</file>

<file path=xl/styles.xml><?xml version="1.0" encoding="utf-8"?>
<styleSheet xmlns="http://schemas.openxmlformats.org/spreadsheetml/2006/main">
  <numFmts count="8">
    <numFmt numFmtId="43" formatCode="_(* #,##0.00_);_(* \(#,##0.00\);_(* &quot;-&quot;??_);_(@_)"/>
    <numFmt numFmtId="164" formatCode="#,##0.0"/>
    <numFmt numFmtId="165" formatCode="0.0"/>
    <numFmt numFmtId="166" formatCode="0.0_ "/>
    <numFmt numFmtId="167" formatCode="#,##0.0_ "/>
    <numFmt numFmtId="168" formatCode="_(* #,##0.0_);_(* \(#,##0.0\);_(* &quot;-&quot;??_);_(@_)"/>
    <numFmt numFmtId="169" formatCode="0.000"/>
    <numFmt numFmtId="171" formatCode="#,##0.0000"/>
  </numFmts>
  <fonts count="14">
    <font>
      <sz val="12"/>
      <color indexed="8"/>
      <name val="Calibri"/>
      <family val="2"/>
    </font>
    <font>
      <b/>
      <sz val="10"/>
      <name val="Verdana"/>
    </font>
    <font>
      <b/>
      <sz val="12"/>
      <name val="Cambria"/>
    </font>
    <font>
      <sz val="8"/>
      <name val="Verdana"/>
    </font>
    <font>
      <sz val="12"/>
      <color indexed="8"/>
      <name val="Cambria"/>
    </font>
    <font>
      <sz val="12"/>
      <name val="Cambria"/>
    </font>
    <font>
      <b/>
      <sz val="12"/>
      <color indexed="8"/>
      <name val="Cambria"/>
    </font>
    <font>
      <sz val="12"/>
      <color indexed="12"/>
      <name val="Calibri"/>
      <family val="2"/>
    </font>
    <font>
      <sz val="12"/>
      <color indexed="53"/>
      <name val="Cambria"/>
    </font>
    <font>
      <b/>
      <sz val="12"/>
      <name val="宋体"/>
      <family val="1"/>
    </font>
    <font>
      <b/>
      <sz val="12"/>
      <color indexed="8"/>
      <name val="Calibri"/>
      <family val="2"/>
    </font>
    <font>
      <sz val="12"/>
      <name val="宋体"/>
      <family val="2"/>
    </font>
    <font>
      <b/>
      <sz val="9"/>
      <color indexed="81"/>
      <name val="宋体"/>
      <family val="2"/>
    </font>
    <font>
      <sz val="9"/>
      <color indexed="81"/>
      <name val="宋体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/>
    <xf numFmtId="0" fontId="0" fillId="0" borderId="0" xfId="0" applyAlignment="1"/>
    <xf numFmtId="0" fontId="4" fillId="0" borderId="0" xfId="0" applyFont="1" applyFill="1"/>
    <xf numFmtId="0" fontId="4" fillId="0" borderId="0" xfId="0" applyFont="1"/>
    <xf numFmtId="0" fontId="5" fillId="0" borderId="0" xfId="0" applyFont="1"/>
    <xf numFmtId="0" fontId="6" fillId="2" borderId="0" xfId="0" applyFont="1" applyFill="1"/>
    <xf numFmtId="0" fontId="1" fillId="2" borderId="0" xfId="0" applyFont="1" applyFill="1" applyAlignment="1">
      <alignment horizontal="center"/>
    </xf>
    <xf numFmtId="165" fontId="5" fillId="0" borderId="0" xfId="0" applyNumberFormat="1" applyFont="1"/>
    <xf numFmtId="165" fontId="5" fillId="0" borderId="0" xfId="0" applyNumberFormat="1" applyFont="1" applyFill="1"/>
    <xf numFmtId="165" fontId="5" fillId="2" borderId="0" xfId="0" applyNumberFormat="1" applyFont="1" applyFill="1"/>
    <xf numFmtId="0" fontId="0" fillId="0" borderId="0" xfId="0" applyFill="1"/>
    <xf numFmtId="0" fontId="5" fillId="2" borderId="0" xfId="0" applyFont="1" applyFill="1"/>
    <xf numFmtId="0" fontId="7" fillId="0" borderId="0" xfId="0" applyFont="1" applyFill="1"/>
    <xf numFmtId="0" fontId="7" fillId="0" borderId="0" xfId="0" applyFont="1"/>
    <xf numFmtId="165" fontId="5" fillId="0" borderId="0" xfId="0" applyNumberFormat="1" applyFont="1" applyAlignment="1">
      <alignment horizontal="right"/>
    </xf>
    <xf numFmtId="164" fontId="5" fillId="0" borderId="0" xfId="0" applyNumberFormat="1" applyFont="1"/>
    <xf numFmtId="0" fontId="8" fillId="0" borderId="0" xfId="0" applyFont="1" applyFill="1"/>
    <xf numFmtId="0" fontId="8" fillId="0" borderId="0" xfId="0" applyFont="1"/>
    <xf numFmtId="165" fontId="4" fillId="2" borderId="0" xfId="0" applyNumberFormat="1" applyFont="1" applyFill="1"/>
    <xf numFmtId="0" fontId="4" fillId="2" borderId="0" xfId="0" applyFont="1" applyFill="1"/>
    <xf numFmtId="165" fontId="2" fillId="0" borderId="0" xfId="0" applyNumberFormat="1" applyFont="1"/>
    <xf numFmtId="165" fontId="2" fillId="0" borderId="0" xfId="0" applyNumberFormat="1" applyFont="1" applyFill="1"/>
    <xf numFmtId="0" fontId="2" fillId="0" borderId="0" xfId="0" applyFont="1"/>
    <xf numFmtId="0" fontId="2" fillId="0" borderId="0" xfId="0" applyFont="1" applyFill="1"/>
    <xf numFmtId="0" fontId="6" fillId="0" borderId="0" xfId="0" applyFont="1"/>
    <xf numFmtId="0" fontId="6" fillId="0" borderId="0" xfId="0" applyFont="1" applyFill="1"/>
    <xf numFmtId="165" fontId="4" fillId="0" borderId="0" xfId="0" applyNumberFormat="1" applyFont="1"/>
    <xf numFmtId="0" fontId="2" fillId="0" borderId="0" xfId="0" applyFont="1" applyFill="1" applyBorder="1"/>
    <xf numFmtId="0" fontId="2" fillId="2" borderId="0" xfId="0" applyFont="1" applyFill="1"/>
    <xf numFmtId="0" fontId="9" fillId="0" borderId="0" xfId="0" applyFont="1" applyFill="1"/>
    <xf numFmtId="0" fontId="10" fillId="0" borderId="0" xfId="0" applyFont="1"/>
    <xf numFmtId="1" fontId="5" fillId="0" borderId="0" xfId="0" applyNumberFormat="1" applyFont="1"/>
    <xf numFmtId="0" fontId="5" fillId="0" borderId="0" xfId="0" applyFont="1" applyFill="1"/>
    <xf numFmtId="0" fontId="11" fillId="0" borderId="0" xfId="0" applyFont="1" applyFill="1"/>
    <xf numFmtId="165" fontId="0" fillId="0" borderId="0" xfId="0" applyNumberFormat="1"/>
    <xf numFmtId="165" fontId="0" fillId="2" borderId="0" xfId="0" applyNumberFormat="1" applyFill="1"/>
    <xf numFmtId="165" fontId="0" fillId="0" borderId="0" xfId="0" applyNumberFormat="1" applyFont="1"/>
    <xf numFmtId="165" fontId="0" fillId="2" borderId="0" xfId="0" applyNumberFormat="1" applyFont="1" applyFill="1"/>
    <xf numFmtId="165" fontId="0" fillId="0" borderId="0" xfId="0" applyNumberFormat="1" applyFill="1"/>
    <xf numFmtId="165" fontId="10" fillId="0" borderId="0" xfId="0" applyNumberFormat="1" applyFont="1"/>
    <xf numFmtId="165" fontId="10" fillId="2" borderId="0" xfId="0" applyNumberFormat="1" applyFont="1" applyFill="1"/>
    <xf numFmtId="0" fontId="10" fillId="0" borderId="0" xfId="0" applyFont="1" applyFill="1"/>
    <xf numFmtId="0" fontId="0" fillId="2" borderId="0" xfId="0" applyFill="1"/>
    <xf numFmtId="165" fontId="5" fillId="0" borderId="0" xfId="0" applyNumberFormat="1" applyFont="1" applyAlignment="1">
      <alignment horizontal="right" vertical="top"/>
    </xf>
    <xf numFmtId="0" fontId="7" fillId="2" borderId="0" xfId="0" applyFont="1" applyFill="1"/>
    <xf numFmtId="0" fontId="10" fillId="2" borderId="0" xfId="0" applyFon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Q147"/>
  <sheetViews>
    <sheetView tabSelected="1" workbookViewId="0">
      <selection activeCell="K14" sqref="K14"/>
    </sheetView>
  </sheetViews>
  <sheetFormatPr baseColWidth="10" defaultColWidth="9.5" defaultRowHeight="15"/>
  <cols>
    <col min="1" max="1" width="26.1640625" style="5" customWidth="1"/>
    <col min="2" max="4" width="11.6640625" style="5" customWidth="1"/>
    <col min="5" max="5" width="11.6640625" style="12" customWidth="1"/>
    <col min="7" max="8" width="9.5" style="43"/>
    <col min="9" max="9" width="12.6640625" style="11" customWidth="1"/>
  </cols>
  <sheetData>
    <row r="1" spans="1:17" s="4" customFormat="1">
      <c r="A1" s="1" t="s">
        <v>0</v>
      </c>
      <c r="B1" s="1"/>
      <c r="C1" s="1"/>
      <c r="D1" s="1"/>
      <c r="E1" s="2"/>
      <c r="F1" s="2"/>
      <c r="G1" s="2"/>
      <c r="H1" s="2"/>
      <c r="I1" s="3"/>
    </row>
    <row r="2" spans="1:17" s="4" customFormat="1">
      <c r="A2" s="5"/>
      <c r="B2" s="5">
        <v>2004</v>
      </c>
      <c r="C2" s="5">
        <v>2008</v>
      </c>
      <c r="D2" s="5">
        <v>2010</v>
      </c>
      <c r="E2" s="5">
        <v>2011</v>
      </c>
      <c r="F2" s="4">
        <v>2012</v>
      </c>
      <c r="G2" s="6" t="s">
        <v>1</v>
      </c>
      <c r="H2" s="7" t="s">
        <v>2</v>
      </c>
      <c r="I2" s="3"/>
    </row>
    <row r="3" spans="1:17" s="11" customFormat="1">
      <c r="A3" s="5" t="s">
        <v>3</v>
      </c>
      <c r="B3" s="8">
        <v>448.84199999999998</v>
      </c>
      <c r="C3" s="8">
        <v>532.79999999999995</v>
      </c>
      <c r="D3" s="8">
        <v>606.70000000000005</v>
      </c>
      <c r="E3" s="8">
        <v>629.5</v>
      </c>
      <c r="F3" s="9">
        <v>636.6</v>
      </c>
      <c r="G3" s="10">
        <v>636.6</v>
      </c>
      <c r="H3" s="10">
        <v>636.6</v>
      </c>
    </row>
    <row r="4" spans="1:17" s="14" customFormat="1">
      <c r="A4" s="5" t="s">
        <v>4</v>
      </c>
      <c r="B4" s="5">
        <v>67.099999999999994</v>
      </c>
      <c r="C4" s="8">
        <v>0.3</v>
      </c>
      <c r="D4" s="8">
        <v>0.5</v>
      </c>
      <c r="E4" s="8">
        <v>113.7</v>
      </c>
      <c r="F4" s="5">
        <v>177.4</v>
      </c>
      <c r="G4" s="10">
        <f>F4+F7</f>
        <v>441.29999999999995</v>
      </c>
      <c r="H4" s="12">
        <v>388.3</v>
      </c>
      <c r="I4" s="13"/>
    </row>
    <row r="5" spans="1:17">
      <c r="A5" s="5" t="s">
        <v>5</v>
      </c>
      <c r="C5" s="8">
        <v>90.8</v>
      </c>
      <c r="D5" s="8">
        <v>103.8</v>
      </c>
      <c r="E5" s="15" t="s">
        <v>6</v>
      </c>
      <c r="F5" s="5"/>
      <c r="G5" s="12"/>
      <c r="H5" s="12"/>
    </row>
    <row r="6" spans="1:17">
      <c r="A6" s="5" t="s">
        <v>7</v>
      </c>
      <c r="B6" s="5">
        <v>16.5</v>
      </c>
      <c r="C6" s="8" t="s">
        <v>8</v>
      </c>
      <c r="D6" s="8"/>
      <c r="E6" s="8"/>
      <c r="F6" s="5"/>
      <c r="G6" s="12"/>
      <c r="H6" s="12"/>
    </row>
    <row r="7" spans="1:17">
      <c r="A7" s="5" t="s">
        <v>9</v>
      </c>
      <c r="B7" s="5">
        <v>148.6</v>
      </c>
      <c r="C7" s="8">
        <v>222.4</v>
      </c>
      <c r="D7" s="8">
        <v>237.2</v>
      </c>
      <c r="E7" s="8">
        <v>252.6</v>
      </c>
      <c r="F7" s="5">
        <v>263.89999999999998</v>
      </c>
      <c r="G7" s="12"/>
      <c r="H7" s="12">
        <v>32.5</v>
      </c>
    </row>
    <row r="8" spans="1:17" s="18" customFormat="1">
      <c r="A8" s="5" t="s">
        <v>10</v>
      </c>
      <c r="B8" s="5">
        <v>292.8</v>
      </c>
      <c r="C8" s="8">
        <v>297.7</v>
      </c>
      <c r="D8" s="8">
        <v>336.29999999999995</v>
      </c>
      <c r="E8" s="16">
        <v>364.29999999999995</v>
      </c>
      <c r="F8" s="5">
        <v>383.40000000000003</v>
      </c>
      <c r="G8" s="12">
        <v>383.40000000000003</v>
      </c>
      <c r="H8" s="12">
        <v>383.40000000000003</v>
      </c>
      <c r="I8" s="17"/>
    </row>
    <row r="9" spans="1:17" s="4" customFormat="1">
      <c r="A9" s="5" t="s">
        <v>11</v>
      </c>
      <c r="B9" s="5"/>
      <c r="C9" s="5">
        <v>88</v>
      </c>
      <c r="D9" s="5">
        <v>61.9</v>
      </c>
      <c r="E9" s="5">
        <v>66.5</v>
      </c>
      <c r="F9" s="5">
        <v>73.2</v>
      </c>
      <c r="G9" s="10">
        <v>73.2</v>
      </c>
      <c r="H9" s="12">
        <v>73.2</v>
      </c>
      <c r="I9" s="3"/>
    </row>
    <row r="10" spans="1:17" s="4" customFormat="1">
      <c r="A10" s="5" t="s">
        <v>12</v>
      </c>
      <c r="B10" s="8">
        <v>113</v>
      </c>
      <c r="C10" s="5" t="s">
        <v>13</v>
      </c>
      <c r="D10" s="5"/>
      <c r="E10" s="5"/>
      <c r="G10" s="19"/>
      <c r="H10" s="20"/>
      <c r="I10" s="3"/>
    </row>
    <row r="11" spans="1:17">
      <c r="A11" s="5" t="s">
        <v>14</v>
      </c>
      <c r="C11" s="8"/>
      <c r="D11" s="8">
        <v>23.8</v>
      </c>
      <c r="E11" s="8">
        <v>25.7</v>
      </c>
      <c r="F11" s="4">
        <v>25.9</v>
      </c>
      <c r="G11" s="19">
        <v>25.9</v>
      </c>
      <c r="H11" s="20">
        <v>51.9</v>
      </c>
    </row>
    <row r="12" spans="1:17">
      <c r="A12" s="5" t="s">
        <v>15</v>
      </c>
      <c r="C12" s="8">
        <v>21.9</v>
      </c>
      <c r="D12" s="8" t="s">
        <v>16</v>
      </c>
      <c r="E12" s="8"/>
      <c r="F12" s="4"/>
      <c r="G12" s="20"/>
      <c r="H12" s="19"/>
    </row>
    <row r="13" spans="1:17">
      <c r="A13" s="5" t="s">
        <v>17</v>
      </c>
      <c r="B13" s="5">
        <v>26</v>
      </c>
      <c r="C13" s="8" t="s">
        <v>18</v>
      </c>
      <c r="D13" s="8"/>
      <c r="E13" s="8"/>
      <c r="F13" s="4"/>
      <c r="G13" s="20"/>
      <c r="H13" s="20"/>
      <c r="M13" s="21"/>
      <c r="N13" s="21"/>
      <c r="O13" s="22"/>
      <c r="P13" s="21"/>
      <c r="Q13" s="22"/>
    </row>
    <row r="14" spans="1:17" s="4" customFormat="1">
      <c r="A14" s="5" t="s">
        <v>19</v>
      </c>
      <c r="B14" s="8">
        <v>106.89799999999991</v>
      </c>
      <c r="C14" s="8">
        <v>88.000000000000227</v>
      </c>
      <c r="D14" s="8">
        <v>63.799999999999955</v>
      </c>
      <c r="E14" s="8">
        <v>60.5</v>
      </c>
      <c r="F14" s="8">
        <v>33.899999999999636</v>
      </c>
      <c r="G14" s="10">
        <v>33.899999999999636</v>
      </c>
      <c r="H14" s="10">
        <v>28.399999999999636</v>
      </c>
      <c r="I14" s="3"/>
      <c r="L14" s="21"/>
      <c r="M14" s="23"/>
      <c r="N14" s="23"/>
      <c r="O14" s="24"/>
      <c r="P14" s="25"/>
      <c r="Q14" s="26"/>
    </row>
    <row r="15" spans="1:17" s="25" customFormat="1">
      <c r="A15" s="23" t="s">
        <v>20</v>
      </c>
      <c r="B15" s="21">
        <v>1189.7</v>
      </c>
      <c r="C15" s="21">
        <v>1345.8</v>
      </c>
      <c r="D15" s="21">
        <v>1432.6</v>
      </c>
      <c r="E15" s="21">
        <v>1512.3</v>
      </c>
      <c r="F15" s="25">
        <v>1594.3</v>
      </c>
      <c r="G15" s="6">
        <v>1594.3</v>
      </c>
      <c r="H15" s="6">
        <v>1594.3</v>
      </c>
      <c r="I15" s="26"/>
    </row>
    <row r="16" spans="1:17" s="25" customFormat="1">
      <c r="A16" s="23" t="s">
        <v>21</v>
      </c>
      <c r="B16" s="8">
        <v>84.323779103975795</v>
      </c>
      <c r="C16" s="8">
        <v>84.982909793431404</v>
      </c>
      <c r="D16" s="8">
        <v>89.627251151752077</v>
      </c>
      <c r="E16" s="8">
        <v>89.906134320465398</v>
      </c>
      <c r="F16" s="27">
        <v>91.657780844257672</v>
      </c>
      <c r="G16" s="19">
        <v>91.657780844257672</v>
      </c>
      <c r="H16" s="19">
        <v>92.924794580693728</v>
      </c>
      <c r="I16" s="26"/>
    </row>
    <row r="17" spans="1:16" s="25" customFormat="1">
      <c r="A17" s="23" t="s">
        <v>22</v>
      </c>
      <c r="B17" s="8">
        <v>2313.5376439936608</v>
      </c>
      <c r="C17" s="8">
        <v>2420.6970112550639</v>
      </c>
      <c r="D17" s="8">
        <v>2712.4591995539777</v>
      </c>
      <c r="E17" s="8">
        <v>2668.9311406755428</v>
      </c>
      <c r="F17" s="27">
        <v>2594.2249125143967</v>
      </c>
      <c r="G17" s="19">
        <v>2594.2249125143967</v>
      </c>
      <c r="H17" s="19">
        <v>2801.7240305875639</v>
      </c>
      <c r="I17" s="26"/>
    </row>
    <row r="18" spans="1:16" s="25" customFormat="1">
      <c r="A18" s="23"/>
      <c r="B18" s="8"/>
      <c r="C18" s="8"/>
      <c r="D18" s="8"/>
      <c r="E18" s="9"/>
      <c r="G18" s="6"/>
      <c r="H18" s="6"/>
      <c r="I18" s="26"/>
    </row>
    <row r="19" spans="1:16" s="31" customFormat="1">
      <c r="A19" s="28" t="s">
        <v>23</v>
      </c>
      <c r="B19" s="23"/>
      <c r="C19" s="23"/>
      <c r="D19" s="23"/>
      <c r="E19" s="24"/>
      <c r="F19" s="23"/>
      <c r="G19" s="29"/>
      <c r="H19" s="29"/>
      <c r="I19" s="30"/>
    </row>
    <row r="20" spans="1:16">
      <c r="B20" s="32">
        <v>2004</v>
      </c>
      <c r="C20" s="5">
        <v>2008</v>
      </c>
      <c r="D20" s="5">
        <v>2010</v>
      </c>
      <c r="E20" s="33">
        <v>2011</v>
      </c>
      <c r="F20" s="5">
        <v>2012</v>
      </c>
      <c r="G20" s="29" t="s">
        <v>24</v>
      </c>
      <c r="H20" s="7" t="s">
        <v>2</v>
      </c>
      <c r="I20" s="34"/>
    </row>
    <row r="21" spans="1:16">
      <c r="A21" s="5" t="s">
        <v>25</v>
      </c>
      <c r="B21" s="8">
        <f>448.8/B33*100</f>
        <v>37.723795914936538</v>
      </c>
      <c r="C21" s="8">
        <f>532.8/C33*100</f>
        <v>39.58983504235399</v>
      </c>
      <c r="D21" s="8">
        <f>606.7/D33*100</f>
        <v>42.349574200753878</v>
      </c>
      <c r="E21" s="9">
        <v>41.611581173982003</v>
      </c>
      <c r="F21" s="35">
        <f>636.6/F33*100</f>
        <v>39.929749733425332</v>
      </c>
      <c r="G21" s="10">
        <v>39.929749733425332</v>
      </c>
      <c r="H21" s="36">
        <f>636.6/H33*100</f>
        <v>39.929749733425332</v>
      </c>
      <c r="I21" s="34"/>
    </row>
    <row r="22" spans="1:16">
      <c r="A22" s="5" t="s">
        <v>26</v>
      </c>
      <c r="B22" s="8">
        <f>67.1/B33*100</f>
        <v>5.6400773304194329</v>
      </c>
      <c r="C22" s="8">
        <f>0.3/C33*100</f>
        <v>2.229157378510923E-2</v>
      </c>
      <c r="D22" s="8">
        <f>0.5/D33*100</f>
        <v>3.4901577551305324E-2</v>
      </c>
      <c r="E22" s="9">
        <v>7.5158646218931802</v>
      </c>
      <c r="F22" s="8">
        <f>177.4/F33*100</f>
        <v>11.127140437809697</v>
      </c>
      <c r="G22" s="10">
        <v>27.679859499466847</v>
      </c>
      <c r="H22" s="10">
        <f>388.3/H33*100</f>
        <v>24.355516527629682</v>
      </c>
      <c r="I22" s="34"/>
    </row>
    <row r="23" spans="1:16" s="14" customFormat="1">
      <c r="A23" s="5" t="s">
        <v>27</v>
      </c>
      <c r="B23" s="5"/>
      <c r="C23" s="8">
        <f>90.8/C33*100</f>
        <v>6.7469163322930594</v>
      </c>
      <c r="D23" s="8">
        <f>103.8/D33*100</f>
        <v>7.2455674996509849</v>
      </c>
      <c r="E23" s="9" t="s">
        <v>6</v>
      </c>
      <c r="F23" s="8"/>
      <c r="G23" s="12"/>
      <c r="H23" s="10"/>
      <c r="I23" s="33"/>
    </row>
    <row r="24" spans="1:16">
      <c r="A24" s="5" t="s">
        <v>28</v>
      </c>
      <c r="B24" s="8">
        <f>16.5/B33*100</f>
        <v>1.3869042615785492</v>
      </c>
      <c r="C24" s="8" t="s">
        <v>29</v>
      </c>
      <c r="D24" s="8"/>
      <c r="E24" s="9"/>
      <c r="F24" s="8"/>
      <c r="G24" s="12"/>
      <c r="H24" s="10"/>
      <c r="I24" s="33"/>
    </row>
    <row r="25" spans="1:16" s="14" customFormat="1">
      <c r="A25" s="5" t="s">
        <v>30</v>
      </c>
      <c r="B25" s="8">
        <f>148.6/B33*100</f>
        <v>12.490543834580144</v>
      </c>
      <c r="C25" s="8">
        <f>222.4/C33*100</f>
        <v>16.525486699360975</v>
      </c>
      <c r="D25" s="8">
        <f>237.2/D33*100</f>
        <v>16.557308390339244</v>
      </c>
      <c r="E25" s="9">
        <v>16.697514542570101</v>
      </c>
      <c r="F25" s="8">
        <f>263.9/F33*100</f>
        <v>16.552719061657154</v>
      </c>
      <c r="G25" s="12"/>
      <c r="H25" s="10">
        <f>32.5/H33*100</f>
        <v>2.0385121997114721</v>
      </c>
      <c r="I25" s="33"/>
    </row>
    <row r="26" spans="1:16">
      <c r="A26" s="5" t="s">
        <v>31</v>
      </c>
      <c r="B26" s="8">
        <f>292.8/B33*100</f>
        <v>24.611246532739344</v>
      </c>
      <c r="C26" s="8">
        <f>297.7/C33*100</f>
        <v>22.120671719423392</v>
      </c>
      <c r="D26" s="8">
        <f>336.3/D33*100</f>
        <v>23.474801061007959</v>
      </c>
      <c r="E26" s="9">
        <v>24.081173982020101</v>
      </c>
      <c r="F26" s="8">
        <f>383.4/F33*100</f>
        <v>24.048171611365486</v>
      </c>
      <c r="G26" s="10">
        <v>24.048171611365493</v>
      </c>
      <c r="H26" s="10">
        <f>383.4/H33*100</f>
        <v>24.048171611365486</v>
      </c>
      <c r="I26" s="34"/>
    </row>
    <row r="27" spans="1:16">
      <c r="A27" s="33" t="s">
        <v>32</v>
      </c>
      <c r="B27" s="33"/>
      <c r="C27" s="8">
        <f>88/C33*100</f>
        <v>6.5388616436320408</v>
      </c>
      <c r="D27" s="8">
        <f>61.9/D33*100</f>
        <v>4.3208153008515984</v>
      </c>
      <c r="E27" s="9">
        <v>4.3958223162348</v>
      </c>
      <c r="F27" s="8">
        <f>73.2/F33*100</f>
        <v>4.5913567082732243</v>
      </c>
      <c r="G27" s="10">
        <v>4.5913567082732243</v>
      </c>
      <c r="H27" s="10">
        <f>73.2/H33*100</f>
        <v>4.5913567082732243</v>
      </c>
      <c r="I27" s="34"/>
    </row>
    <row r="28" spans="1:16" s="25" customFormat="1">
      <c r="A28" s="5" t="s">
        <v>33</v>
      </c>
      <c r="B28" s="8">
        <f>113/B33*100</f>
        <v>9.498192821719762</v>
      </c>
      <c r="C28" s="8" t="s">
        <v>34</v>
      </c>
      <c r="D28" s="8"/>
      <c r="E28" s="9"/>
      <c r="F28" s="27"/>
      <c r="G28" s="19"/>
      <c r="H28" s="19"/>
      <c r="I28" s="26"/>
    </row>
    <row r="29" spans="1:16" s="25" customFormat="1">
      <c r="A29" s="5" t="s">
        <v>35</v>
      </c>
      <c r="B29" s="32"/>
      <c r="C29" s="8"/>
      <c r="D29" s="8">
        <f>23.8/D33*100</f>
        <v>1.6613150914421333</v>
      </c>
      <c r="E29" s="8">
        <v>1.6988365943945001</v>
      </c>
      <c r="F29" s="27">
        <f>25.9/F33*100</f>
        <v>1.6245374145392961</v>
      </c>
      <c r="G29" s="19">
        <v>1.6245374145392961</v>
      </c>
      <c r="H29" s="19">
        <f>51.9/H33*100</f>
        <v>3.2553471743084739</v>
      </c>
      <c r="I29" s="26"/>
      <c r="J29" s="22"/>
      <c r="K29" s="24"/>
      <c r="L29" s="24"/>
      <c r="M29" s="24"/>
      <c r="N29" s="26"/>
      <c r="O29" s="26"/>
      <c r="P29" s="26"/>
    </row>
    <row r="30" spans="1:16">
      <c r="A30" s="5" t="s">
        <v>36</v>
      </c>
      <c r="C30" s="8">
        <f>21.9/C33*100</f>
        <v>1.6272848863129736</v>
      </c>
      <c r="D30" s="8"/>
      <c r="E30" s="8"/>
      <c r="F30" s="37"/>
      <c r="G30" s="38"/>
      <c r="H30" s="38"/>
      <c r="J30" s="11"/>
      <c r="K30" s="22"/>
      <c r="L30" s="22"/>
      <c r="M30" s="22"/>
      <c r="N30" s="22"/>
      <c r="O30" s="22"/>
      <c r="P30" s="11"/>
    </row>
    <row r="31" spans="1:16">
      <c r="A31" s="33" t="s">
        <v>37</v>
      </c>
      <c r="B31" s="9">
        <f>26/B33*100</f>
        <v>2.1854248970328656</v>
      </c>
      <c r="C31" s="9"/>
      <c r="D31" s="9"/>
      <c r="E31" s="9"/>
      <c r="F31" s="37"/>
      <c r="G31" s="38"/>
      <c r="H31" s="38"/>
      <c r="J31" s="39"/>
      <c r="K31" s="39"/>
      <c r="L31" s="39"/>
      <c r="M31" s="39"/>
      <c r="N31" s="39"/>
      <c r="O31" s="39"/>
      <c r="P31" s="11"/>
    </row>
    <row r="32" spans="1:16">
      <c r="A32" s="5" t="s">
        <v>19</v>
      </c>
      <c r="B32" s="9">
        <f>106.9/B33*100</f>
        <v>8.9854585189543599</v>
      </c>
      <c r="C32" s="9">
        <f>88/C33*100</f>
        <v>6.5388616436320408</v>
      </c>
      <c r="D32" s="9">
        <f>63.8/D33*100</f>
        <v>4.4534412955465594</v>
      </c>
      <c r="E32" s="9">
        <v>4</v>
      </c>
      <c r="F32" s="37">
        <f>33.9/F33*100</f>
        <v>2.1263250329298122</v>
      </c>
      <c r="G32" s="38">
        <v>2.1</v>
      </c>
      <c r="H32" s="38">
        <f>28.4/H33*100</f>
        <v>1.7813460452863326</v>
      </c>
    </row>
    <row r="33" spans="1:9" s="31" customFormat="1">
      <c r="A33" s="23" t="s">
        <v>20</v>
      </c>
      <c r="B33" s="21">
        <v>1189.7</v>
      </c>
      <c r="C33" s="21">
        <v>1345.8</v>
      </c>
      <c r="D33" s="21">
        <v>1432.6</v>
      </c>
      <c r="E33" s="21">
        <v>1512.3</v>
      </c>
      <c r="F33" s="40">
        <v>1594.3</v>
      </c>
      <c r="G33" s="41">
        <v>1594.3</v>
      </c>
      <c r="H33" s="41">
        <v>1594.3</v>
      </c>
      <c r="I33" s="42"/>
    </row>
    <row r="34" spans="1:9">
      <c r="A34" s="23" t="s">
        <v>21</v>
      </c>
      <c r="B34" s="8">
        <f>SUM(B21+B25+B26+B28)</f>
        <v>84.323779103975795</v>
      </c>
      <c r="C34" s="8">
        <f>SUM(C21+C25+C26+C23)</f>
        <v>84.982909793431404</v>
      </c>
      <c r="D34" s="8">
        <f>SUM(D21+D25+D26+D23)</f>
        <v>89.627251151752077</v>
      </c>
      <c r="E34" s="8">
        <f>SUM(E21+E25+E26+E22)</f>
        <v>89.906134320465398</v>
      </c>
      <c r="F34" s="35">
        <f>SUM(F21+F22+F25+F26)</f>
        <v>91.657780844257672</v>
      </c>
      <c r="G34" s="36">
        <v>96.2</v>
      </c>
      <c r="H34" s="36">
        <f>SUM(H21+H22+H26+H27)</f>
        <v>92.924794580693728</v>
      </c>
    </row>
    <row r="35" spans="1:9">
      <c r="A35" s="23" t="s">
        <v>38</v>
      </c>
      <c r="B35" s="8">
        <f>SUMSQ(B21,B22,B25,B24,B26,B28,B31)</f>
        <v>2313.5376439936608</v>
      </c>
      <c r="C35" s="8">
        <f>SUMSQ(C21,C22,C23,C25,C26,C27,C30)</f>
        <v>2420.6970112550639</v>
      </c>
      <c r="D35" s="8">
        <f>SUMSQ(D21,D23,D22,D25,D26,D27,D29,D32)</f>
        <v>2712.4591995539777</v>
      </c>
      <c r="E35" s="8">
        <f>SUMSQ(E21,E22,E25,E26,E27,E29)</f>
        <v>2668.9311406755428</v>
      </c>
      <c r="F35" s="35">
        <f>SUMSQ(F21,F22,F25,F26,F27,F29)</f>
        <v>2594.2249125143967</v>
      </c>
      <c r="G35" s="36">
        <v>2962.5937717677343</v>
      </c>
      <c r="H35" s="36">
        <f>SUMSQ(H21,H22,H25,H26,H27,H29)</f>
        <v>2801.7240305875639</v>
      </c>
    </row>
    <row r="36" spans="1:9">
      <c r="E36" s="5"/>
    </row>
    <row r="37" spans="1:9">
      <c r="E37" s="5"/>
    </row>
    <row r="38" spans="1:9">
      <c r="E38" s="5"/>
    </row>
    <row r="39" spans="1:9">
      <c r="E39" s="5"/>
    </row>
    <row r="40" spans="1:9">
      <c r="E40" s="5"/>
    </row>
    <row r="41" spans="1:9">
      <c r="E41" s="5"/>
    </row>
    <row r="42" spans="1:9">
      <c r="E42" s="5"/>
    </row>
    <row r="43" spans="1:9">
      <c r="E43" s="5"/>
    </row>
    <row r="44" spans="1:9">
      <c r="B44" s="44"/>
      <c r="C44" s="44"/>
      <c r="D44" s="44"/>
      <c r="E44" s="44"/>
    </row>
    <row r="45" spans="1:9">
      <c r="E45" s="5"/>
    </row>
    <row r="46" spans="1:9">
      <c r="E46" s="5"/>
    </row>
    <row r="47" spans="1:9">
      <c r="A47" s="23"/>
      <c r="B47" s="23"/>
      <c r="C47" s="23"/>
      <c r="D47" s="23"/>
      <c r="E47" s="23"/>
    </row>
    <row r="48" spans="1:9">
      <c r="E48" s="5"/>
    </row>
    <row r="49" spans="1:5">
      <c r="E49" s="5"/>
    </row>
    <row r="50" spans="1:5">
      <c r="E50" s="5"/>
    </row>
    <row r="51" spans="1:5">
      <c r="E51" s="5"/>
    </row>
    <row r="52" spans="1:5">
      <c r="E52" s="5"/>
    </row>
    <row r="53" spans="1:5">
      <c r="E53" s="5"/>
    </row>
    <row r="54" spans="1:5">
      <c r="E54" s="5"/>
    </row>
    <row r="55" spans="1:5">
      <c r="E55" s="5"/>
    </row>
    <row r="56" spans="1:5">
      <c r="E56" s="5"/>
    </row>
    <row r="57" spans="1:5">
      <c r="E57" s="33"/>
    </row>
    <row r="58" spans="1:5">
      <c r="E58" s="33"/>
    </row>
    <row r="59" spans="1:5">
      <c r="E59" s="33"/>
    </row>
    <row r="60" spans="1:5">
      <c r="E60" s="33"/>
    </row>
    <row r="61" spans="1:5">
      <c r="A61" s="23"/>
      <c r="B61" s="23"/>
      <c r="C61" s="23"/>
      <c r="D61" s="23"/>
      <c r="E61" s="24"/>
    </row>
    <row r="62" spans="1:5">
      <c r="E62" s="33"/>
    </row>
    <row r="63" spans="1:5">
      <c r="E63" s="33"/>
    </row>
    <row r="64" spans="1:5">
      <c r="E64" s="33"/>
    </row>
    <row r="65" spans="1:5">
      <c r="E65" s="33"/>
    </row>
    <row r="66" spans="1:5">
      <c r="E66" s="33"/>
    </row>
    <row r="67" spans="1:5">
      <c r="E67" s="33"/>
    </row>
    <row r="68" spans="1:5">
      <c r="A68" s="23"/>
      <c r="B68" s="23"/>
      <c r="C68" s="23"/>
      <c r="D68" s="23"/>
      <c r="E68" s="24"/>
    </row>
    <row r="69" spans="1:5">
      <c r="E69" s="33"/>
    </row>
    <row r="70" spans="1:5">
      <c r="E70" s="33"/>
    </row>
    <row r="71" spans="1:5">
      <c r="B71" s="8"/>
      <c r="E71" s="33"/>
    </row>
    <row r="75" spans="1:5">
      <c r="A75" s="23"/>
      <c r="B75" s="23"/>
      <c r="C75" s="23"/>
      <c r="D75" s="23"/>
      <c r="E75" s="29"/>
    </row>
    <row r="91" spans="1:5">
      <c r="A91" s="23"/>
      <c r="B91" s="23"/>
      <c r="C91" s="23"/>
      <c r="D91" s="23"/>
      <c r="E91" s="29"/>
    </row>
    <row r="92" spans="1:5">
      <c r="B92" s="23"/>
      <c r="C92" s="23"/>
      <c r="D92" s="23"/>
      <c r="E92" s="29"/>
    </row>
    <row r="93" spans="1:5">
      <c r="B93" s="23"/>
      <c r="C93" s="23"/>
      <c r="D93" s="23"/>
      <c r="E93" s="29"/>
    </row>
    <row r="95" spans="1:5">
      <c r="A95" s="23"/>
      <c r="B95" s="23"/>
      <c r="C95" s="23"/>
      <c r="D95" s="23"/>
      <c r="E95" s="29"/>
    </row>
    <row r="100" spans="1:9">
      <c r="F100" s="14"/>
      <c r="G100" s="45"/>
      <c r="H100" s="45"/>
      <c r="I100" s="13"/>
    </row>
    <row r="102" spans="1:9">
      <c r="F102" s="31"/>
      <c r="G102" s="46"/>
      <c r="H102" s="46"/>
      <c r="I102" s="42"/>
    </row>
    <row r="103" spans="1:9" s="14" customFormat="1">
      <c r="A103" s="23"/>
      <c r="B103" s="23"/>
      <c r="C103" s="23"/>
      <c r="D103" s="23"/>
      <c r="E103" s="29"/>
      <c r="F103"/>
      <c r="G103" s="43"/>
      <c r="H103" s="43"/>
      <c r="I103" s="11"/>
    </row>
    <row r="105" spans="1:9" s="31" customFormat="1">
      <c r="A105" s="5"/>
      <c r="B105" s="5"/>
      <c r="C105" s="5"/>
      <c r="D105" s="5"/>
      <c r="E105" s="12"/>
      <c r="F105"/>
      <c r="G105" s="43"/>
      <c r="H105" s="43"/>
      <c r="I105" s="11"/>
    </row>
    <row r="107" spans="1:9">
      <c r="B107" s="8"/>
    </row>
    <row r="109" spans="1:9">
      <c r="F109" s="31"/>
      <c r="G109" s="46"/>
      <c r="H109" s="46"/>
      <c r="I109" s="42"/>
    </row>
    <row r="112" spans="1:9" s="31" customFormat="1">
      <c r="A112" s="5"/>
      <c r="B112" s="5"/>
      <c r="C112" s="5"/>
      <c r="D112" s="5"/>
      <c r="E112" s="12"/>
      <c r="F112"/>
      <c r="G112" s="43"/>
      <c r="H112" s="43"/>
      <c r="I112" s="11"/>
    </row>
    <row r="116" spans="1:9">
      <c r="F116" s="31"/>
      <c r="G116" s="46"/>
      <c r="H116" s="46"/>
      <c r="I116" s="42"/>
    </row>
    <row r="119" spans="1:9" s="31" customFormat="1">
      <c r="A119" s="5"/>
      <c r="B119" s="5"/>
      <c r="C119" s="5"/>
      <c r="D119" s="5"/>
      <c r="E119" s="12"/>
      <c r="F119"/>
      <c r="G119" s="43"/>
      <c r="H119" s="43"/>
      <c r="I119" s="11"/>
    </row>
    <row r="132" spans="1:9">
      <c r="F132" s="31"/>
      <c r="G132" s="46"/>
      <c r="H132" s="46"/>
      <c r="I132" s="42"/>
    </row>
    <row r="133" spans="1:9">
      <c r="F133" s="31"/>
      <c r="G133" s="46"/>
      <c r="H133" s="46"/>
      <c r="I133" s="42"/>
    </row>
    <row r="134" spans="1:9">
      <c r="F134" s="31"/>
      <c r="G134" s="46"/>
      <c r="H134" s="46"/>
      <c r="I134" s="42"/>
    </row>
    <row r="135" spans="1:9" s="31" customFormat="1">
      <c r="A135" s="5"/>
      <c r="B135" s="5"/>
      <c r="C135" s="5"/>
      <c r="D135" s="5"/>
      <c r="E135" s="12"/>
      <c r="F135"/>
      <c r="G135" s="43"/>
      <c r="H135" s="43"/>
      <c r="I135" s="11"/>
    </row>
    <row r="136" spans="1:9" s="31" customFormat="1">
      <c r="A136" s="5"/>
      <c r="B136" s="5"/>
      <c r="C136" s="5"/>
      <c r="D136" s="5"/>
      <c r="E136" s="12"/>
      <c r="G136" s="46"/>
      <c r="H136" s="46"/>
      <c r="I136" s="42"/>
    </row>
    <row r="137" spans="1:9" s="31" customFormat="1">
      <c r="A137" s="5"/>
      <c r="B137" s="5"/>
      <c r="C137" s="5"/>
      <c r="D137" s="5"/>
      <c r="E137" s="12"/>
      <c r="F137"/>
      <c r="G137" s="43"/>
      <c r="H137" s="43"/>
      <c r="I137" s="11"/>
    </row>
    <row r="139" spans="1:9" s="31" customFormat="1">
      <c r="A139" s="5"/>
      <c r="B139" s="5"/>
      <c r="C139" s="5"/>
      <c r="D139" s="5"/>
      <c r="E139" s="12"/>
      <c r="F139"/>
      <c r="G139" s="43"/>
      <c r="H139" s="43"/>
      <c r="I139" s="11"/>
    </row>
    <row r="144" spans="1:9">
      <c r="F144" s="31"/>
      <c r="G144" s="46"/>
      <c r="H144" s="46"/>
      <c r="I144" s="42"/>
    </row>
    <row r="147" spans="1:9" s="31" customFormat="1">
      <c r="A147" s="5"/>
      <c r="B147" s="5"/>
      <c r="C147" s="5"/>
      <c r="D147" s="5"/>
      <c r="E147" s="12"/>
      <c r="F147"/>
      <c r="G147" s="43"/>
      <c r="H147" s="43"/>
      <c r="I147" s="11"/>
    </row>
  </sheetData>
  <sheetCalcPr fullCalcOnLoad="1"/>
  <mergeCells count="1">
    <mergeCell ref="A1:H1"/>
  </mergeCells>
  <phoneticPr fontId="3" type="noConversion"/>
  <pageMargins left="0.75000000000000011" right="0.75000000000000011" top="1" bottom="1" header="0.5" footer="0.5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TV</vt:lpstr>
    </vt:vector>
  </TitlesOfParts>
  <Company>School of Life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Caitlin Currie</dc:creator>
  <cp:lastModifiedBy>Caitlin Currie</cp:lastModifiedBy>
  <dcterms:created xsi:type="dcterms:W3CDTF">2013-10-28T14:01:40Z</dcterms:created>
  <dcterms:modified xsi:type="dcterms:W3CDTF">2013-10-28T14:01:58Z</dcterms:modified>
</cp:coreProperties>
</file>