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40" tabRatio="500"/>
  </bookViews>
  <sheets>
    <sheet name="Radio Broadcasters" sheetId="1" r:id="rId1"/>
  </sheets>
  <definedNames>
    <definedName name="_xlnm.Print_Area" localSheetId="0">'Radio Broadcasters'!$A$1:$H$24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4" i="1"/>
  <c r="H15"/>
  <c r="H17"/>
  <c r="H22"/>
  <c r="G14"/>
  <c r="G15"/>
  <c r="G17"/>
  <c r="G22"/>
  <c r="F14"/>
  <c r="F16"/>
  <c r="F17"/>
  <c r="F22"/>
  <c r="E14"/>
  <c r="E16"/>
  <c r="E17"/>
  <c r="E22"/>
  <c r="D14"/>
  <c r="D16"/>
  <c r="D17"/>
  <c r="D18"/>
  <c r="D22"/>
  <c r="C14"/>
  <c r="C16"/>
  <c r="C17"/>
  <c r="C18"/>
  <c r="C22"/>
  <c r="H21"/>
  <c r="G21"/>
  <c r="F21"/>
  <c r="E21"/>
  <c r="D21"/>
  <c r="C21"/>
  <c r="H19"/>
  <c r="G19"/>
  <c r="F19"/>
  <c r="E19"/>
  <c r="D19"/>
  <c r="C19"/>
</calcChain>
</file>

<file path=xl/comments1.xml><?xml version="1.0" encoding="utf-8"?>
<comments xmlns="http://schemas.openxmlformats.org/spreadsheetml/2006/main">
  <authors>
    <author>Dwayne Winseck</author>
  </authors>
  <commentList>
    <comment ref="F5" authorId="0">
      <text>
        <r>
          <rPr>
            <b/>
            <sz val="9"/>
            <color indexed="81"/>
            <rFont val="宋体"/>
            <family val="2"/>
          </rPr>
          <t xml:space="preserve">Dwayne Winseck: </t>
        </r>
        <r>
          <rPr>
            <sz val="10"/>
            <color indexed="81"/>
            <rFont val="Cambria"/>
          </rPr>
          <t xml:space="preserve">Astral Annual Information Form, 2012, p. 8. Split between English and French according to 67.1/32.9 based on split in CRTC's Aggregated Annual Returns for Astral. </t>
        </r>
        <r>
          <rPr>
            <sz val="9"/>
            <color indexed="81"/>
            <rFont val="宋体"/>
            <family val="2"/>
          </rPr>
          <t xml:space="preserve">
</t>
        </r>
      </text>
    </comment>
    <comment ref="G5" authorId="0">
      <text>
        <r>
          <rPr>
            <b/>
            <sz val="9"/>
            <color indexed="81"/>
            <rFont val="宋体"/>
            <family val="2"/>
          </rPr>
          <t xml:space="preserve">Dwayne Winseck: </t>
        </r>
        <r>
          <rPr>
            <sz val="10"/>
            <color indexed="81"/>
            <rFont val="Cambria"/>
          </rPr>
          <t xml:space="preserve">Astral Annual Information Form, 2012, p. 8. Split between English and French according to 67.1/32.9 based on split in CRTC's Aggregated Annual Returns for Astral. </t>
        </r>
        <r>
          <rPr>
            <sz val="9"/>
            <color indexed="81"/>
            <rFont val="宋体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Cambria"/>
          </rPr>
          <t>Dwayne Winseck: Estimate based on growth rate radio advertising revenue of 3.9% between 2011 and 2012 (same as previous year, CRTC, 2012, CMR, p. 49)) + CBC funding. PWC estimates growth at 4.9% in its Global Entertainment and Media Outlook, 2012-2016, p. 407).</t>
        </r>
        <r>
          <rPr>
            <sz val="9"/>
            <color indexed="81"/>
            <rFont val="宋体"/>
            <family val="2"/>
          </rPr>
          <t xml:space="preserve">
</t>
        </r>
      </text>
    </comment>
    <comment ref="G9" authorId="0">
      <text>
        <r>
          <rPr>
            <sz val="10"/>
            <color indexed="81"/>
            <rFont val="Cambria"/>
          </rPr>
          <t>Dwayne Winseck: Estimate based on growth rate radio advertising revenue of 3.9% between 2011 and 2012 (same as previous year, CRTC, 2012, CMR, p. 49)) + CBC funding. PWC estimates growth at 4.9% in its Global Entertainment and Media Outlook, 2012-2016, p. 407).</t>
        </r>
        <r>
          <rPr>
            <sz val="9"/>
            <color indexed="81"/>
            <rFont val="宋体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<sst xmlns="http://schemas.openxmlformats.org/spreadsheetml/2006/main" count="25" uniqueCount="21">
  <si>
    <t>French-Language Radio Ownership Groups, Revenue, and Concentration Levels, 2004 - 2012 ($Mill)(1)</t>
    <phoneticPr fontId="4" type="noConversion"/>
  </si>
  <si>
    <t>Bell+Astral 1</t>
  </si>
  <si>
    <t>Bell+Astral 2</t>
    <phoneticPr fontId="4" type="noConversion"/>
  </si>
  <si>
    <t>CBC (2)</t>
  </si>
  <si>
    <t>BCE (3)</t>
    <phoneticPr fontId="4" type="noConversion"/>
  </si>
  <si>
    <t>Astral (4)</t>
    <phoneticPr fontId="4" type="noConversion"/>
  </si>
  <si>
    <t>Cogeco (5)</t>
    <phoneticPr fontId="4" type="noConversion"/>
  </si>
  <si>
    <t>Corus (Shaw) (6)</t>
    <phoneticPr fontId="4" type="noConversion"/>
  </si>
  <si>
    <t>Cogeco</t>
  </si>
  <si>
    <t>Others</t>
  </si>
  <si>
    <t>Total $</t>
    <phoneticPr fontId="4" type="noConversion"/>
  </si>
  <si>
    <t>French-Language Radio Ownership Groups, Market Shares and Concentration Levels, 2004 - 2012 ($Mill)(1)</t>
    <phoneticPr fontId="4" type="noConversion"/>
  </si>
  <si>
    <t>Bell+Astral 2</t>
    <phoneticPr fontId="4" type="noConversion"/>
  </si>
  <si>
    <t>Cogeco (5)</t>
    <phoneticPr fontId="4" type="noConversion"/>
  </si>
  <si>
    <t>Corus (Shaw) (6)</t>
    <phoneticPr fontId="4" type="noConversion"/>
  </si>
  <si>
    <t>(Cogeco)</t>
    <phoneticPr fontId="0" type="noConversion"/>
  </si>
  <si>
    <t>Others</t>
    <phoneticPr fontId="0" type="noConversion"/>
  </si>
  <si>
    <t>Total$</t>
    <phoneticPr fontId="0" type="noConversion"/>
  </si>
  <si>
    <t>CR3</t>
    <phoneticPr fontId="0" type="noConversion"/>
  </si>
  <si>
    <t>HHI</t>
    <phoneticPr fontId="0" type="noConversion"/>
  </si>
  <si>
    <r>
      <t xml:space="preserve">Notes and Sources: </t>
    </r>
    <r>
      <rPr>
        <sz val="12"/>
        <rFont val="Cambria"/>
      </rPr>
      <t>See Appendix 2.</t>
    </r>
    <phoneticPr fontId="4" type="noConversion"/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</si>
</sst>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.0"/>
    <numFmt numFmtId="165" formatCode="0.0"/>
    <numFmt numFmtId="166" formatCode="0.0_ "/>
    <numFmt numFmtId="167" formatCode="#,##0.0_ "/>
    <numFmt numFmtId="168" formatCode="_(* #,##0.0_);_(* \(#,##0.0\);_(* &quot;-&quot;??_);_(@_)"/>
    <numFmt numFmtId="169" formatCode="0.000"/>
    <numFmt numFmtId="171" formatCode="#,##0.0000"/>
  </numFmts>
  <fonts count="14">
    <font>
      <sz val="12"/>
      <color indexed="8"/>
      <name val="Calibri"/>
      <family val="2"/>
    </font>
    <font>
      <b/>
      <sz val="10"/>
      <name val="Verdana"/>
    </font>
    <font>
      <sz val="10"/>
      <name val="Verdana"/>
    </font>
    <font>
      <b/>
      <sz val="12"/>
      <name val="Cambria"/>
    </font>
    <font>
      <sz val="8"/>
      <name val="Verdana"/>
    </font>
    <font>
      <sz val="12"/>
      <name val="Cambria"/>
    </font>
    <font>
      <sz val="12"/>
      <color indexed="12"/>
      <name val="Calibri"/>
      <family val="2"/>
    </font>
    <font>
      <b/>
      <sz val="12"/>
      <color indexed="8"/>
      <name val="Cambria"/>
    </font>
    <font>
      <b/>
      <sz val="12"/>
      <color indexed="8"/>
      <name val="Calibri"/>
      <family val="2"/>
    </font>
    <font>
      <sz val="12"/>
      <name val="Calibri"/>
    </font>
    <font>
      <b/>
      <sz val="12"/>
      <name val="Calibri"/>
    </font>
    <font>
      <b/>
      <sz val="9"/>
      <color indexed="81"/>
      <name val="宋体"/>
      <family val="2"/>
    </font>
    <font>
      <sz val="10"/>
      <color indexed="81"/>
      <name val="Cambria"/>
    </font>
    <font>
      <sz val="9"/>
      <color indexed="81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5" fillId="0" borderId="0" xfId="0" applyFont="1"/>
    <xf numFmtId="0" fontId="5" fillId="2" borderId="0" xfId="0" applyFont="1" applyFill="1"/>
    <xf numFmtId="0" fontId="0" fillId="0" borderId="0" xfId="0" applyFill="1"/>
    <xf numFmtId="0" fontId="5" fillId="0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165" fontId="5" fillId="0" borderId="0" xfId="0" applyNumberFormat="1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6" fillId="0" borderId="0" xfId="0" applyFont="1"/>
    <xf numFmtId="165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right"/>
    </xf>
    <xf numFmtId="164" fontId="5" fillId="0" borderId="0" xfId="0" applyNumberFormat="1" applyFont="1" applyFill="1"/>
    <xf numFmtId="164" fontId="5" fillId="2" borderId="0" xfId="0" applyNumberFormat="1" applyFont="1" applyFill="1"/>
    <xf numFmtId="165" fontId="5" fillId="2" borderId="0" xfId="0" applyNumberFormat="1" applyFont="1" applyFill="1"/>
    <xf numFmtId="0" fontId="3" fillId="0" borderId="0" xfId="0" applyFont="1" applyAlignment="1">
      <alignment horizontal="right"/>
    </xf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3" fillId="2" borderId="0" xfId="0" applyFont="1" applyFill="1"/>
    <xf numFmtId="0" fontId="2" fillId="0" borderId="0" xfId="0" applyFont="1"/>
    <xf numFmtId="0" fontId="9" fillId="0" borderId="0" xfId="0" applyFont="1"/>
    <xf numFmtId="164" fontId="5" fillId="0" borderId="0" xfId="0" applyNumberFormat="1" applyFont="1"/>
    <xf numFmtId="0" fontId="9" fillId="2" borderId="0" xfId="0" applyFont="1" applyFill="1"/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2" borderId="0" xfId="0" applyNumberFormat="1" applyFont="1" applyFill="1"/>
    <xf numFmtId="0" fontId="10" fillId="0" borderId="0" xfId="0" applyFont="1"/>
    <xf numFmtId="165" fontId="5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K38"/>
  <sheetViews>
    <sheetView tabSelected="1" workbookViewId="0">
      <selection activeCell="F16" sqref="F16"/>
    </sheetView>
  </sheetViews>
  <sheetFormatPr baseColWidth="10" defaultColWidth="9.5" defaultRowHeight="15"/>
  <cols>
    <col min="1" max="1" width="28.1640625" style="2" customWidth="1"/>
    <col min="2" max="2" width="15" style="2" customWidth="1"/>
    <col min="3" max="5" width="11.83203125" style="2" customWidth="1"/>
    <col min="6" max="6" width="11.83203125" style="5" customWidth="1"/>
    <col min="7" max="7" width="11.83203125" style="3" customWidth="1"/>
    <col min="8" max="8" width="14" style="3" customWidth="1"/>
  </cols>
  <sheetData>
    <row r="1" spans="1:11">
      <c r="A1" s="1" t="s">
        <v>0</v>
      </c>
      <c r="B1" s="1"/>
      <c r="F1" s="2"/>
      <c r="K1" s="4"/>
    </row>
    <row r="2" spans="1:11">
      <c r="B2" s="2">
        <v>2004</v>
      </c>
      <c r="C2" s="2">
        <v>2008</v>
      </c>
      <c r="D2" s="2">
        <v>2010</v>
      </c>
      <c r="E2" s="2">
        <v>2011</v>
      </c>
      <c r="F2" s="5">
        <v>2012</v>
      </c>
      <c r="G2" s="6" t="s">
        <v>1</v>
      </c>
      <c r="H2" s="7" t="s">
        <v>2</v>
      </c>
    </row>
    <row r="3" spans="1:11">
      <c r="A3" s="2" t="s">
        <v>3</v>
      </c>
      <c r="B3" s="8">
        <v>142.5</v>
      </c>
      <c r="C3" s="9">
        <v>161.9</v>
      </c>
      <c r="D3" s="10">
        <v>145.1</v>
      </c>
      <c r="E3" s="10">
        <v>140.30000000000001</v>
      </c>
      <c r="F3" s="11">
        <v>134.5</v>
      </c>
      <c r="G3" s="12">
        <v>134.5</v>
      </c>
      <c r="H3" s="3">
        <v>134.5</v>
      </c>
    </row>
    <row r="4" spans="1:11" s="13" customFormat="1">
      <c r="A4" s="2" t="s">
        <v>4</v>
      </c>
      <c r="B4" s="2"/>
      <c r="C4" s="9"/>
      <c r="D4" s="9"/>
      <c r="E4" s="9"/>
      <c r="F4" s="5"/>
      <c r="G4" s="3"/>
      <c r="H4" s="3">
        <v>108.7</v>
      </c>
    </row>
    <row r="5" spans="1:11">
      <c r="A5" s="2" t="s">
        <v>5</v>
      </c>
      <c r="B5" s="2">
        <v>110.8</v>
      </c>
      <c r="C5" s="9">
        <v>109.5</v>
      </c>
      <c r="D5" s="9">
        <v>109.7</v>
      </c>
      <c r="E5" s="14">
        <v>116.9</v>
      </c>
      <c r="F5" s="11">
        <v>108.7</v>
      </c>
      <c r="G5" s="12">
        <v>108.7</v>
      </c>
    </row>
    <row r="6" spans="1:11">
      <c r="A6" s="2" t="s">
        <v>6</v>
      </c>
      <c r="C6" s="9">
        <v>33.200000000000003</v>
      </c>
      <c r="D6" s="10">
        <v>41.800000000000004</v>
      </c>
      <c r="E6" s="10">
        <v>84.1</v>
      </c>
      <c r="F6" s="9">
        <v>95.4</v>
      </c>
      <c r="G6" s="15">
        <v>95.4</v>
      </c>
      <c r="H6" s="3">
        <v>95.4</v>
      </c>
    </row>
    <row r="7" spans="1:11">
      <c r="A7" s="2" t="s">
        <v>7</v>
      </c>
      <c r="B7" s="8">
        <v>40.524000000000001</v>
      </c>
      <c r="C7" s="9">
        <v>49.300000000000004</v>
      </c>
      <c r="D7" s="10">
        <v>55.5</v>
      </c>
      <c r="E7" s="9" t="s">
        <v>8</v>
      </c>
      <c r="F7" s="16"/>
      <c r="G7" s="17"/>
    </row>
    <row r="8" spans="1:11">
      <c r="A8" s="2" t="s">
        <v>9</v>
      </c>
      <c r="B8" s="2">
        <v>31.9</v>
      </c>
      <c r="C8" s="9">
        <v>38.900000000000027</v>
      </c>
      <c r="D8" s="9">
        <v>44.099999999999966</v>
      </c>
      <c r="E8" s="9">
        <v>57.2</v>
      </c>
      <c r="F8" s="16">
        <v>64</v>
      </c>
      <c r="G8" s="17">
        <v>64</v>
      </c>
      <c r="H8" s="18">
        <v>64</v>
      </c>
    </row>
    <row r="9" spans="1:11" s="22" customFormat="1">
      <c r="A9" s="1" t="s">
        <v>10</v>
      </c>
      <c r="B9" s="1">
        <v>338.1</v>
      </c>
      <c r="C9" s="19">
        <v>392.8</v>
      </c>
      <c r="D9" s="19">
        <v>396.2</v>
      </c>
      <c r="E9" s="19">
        <v>398.7</v>
      </c>
      <c r="F9" s="20">
        <v>402.6</v>
      </c>
      <c r="G9" s="21">
        <v>402.6</v>
      </c>
      <c r="H9" s="6">
        <v>402.6</v>
      </c>
    </row>
    <row r="10" spans="1:11">
      <c r="A10" s="5"/>
      <c r="B10" s="5"/>
      <c r="C10" s="16"/>
      <c r="D10" s="16"/>
      <c r="E10" s="5"/>
    </row>
    <row r="11" spans="1:11">
      <c r="A11" s="5"/>
      <c r="B11" s="5"/>
      <c r="C11" s="5"/>
      <c r="D11" s="5"/>
      <c r="E11" s="5"/>
    </row>
    <row r="12" spans="1:11" s="25" customFormat="1">
      <c r="A12" s="23" t="s">
        <v>11</v>
      </c>
      <c r="B12" s="23"/>
      <c r="C12" s="23"/>
      <c r="D12" s="23"/>
      <c r="E12" s="23"/>
      <c r="F12" s="23"/>
      <c r="G12" s="23"/>
      <c r="H12" s="23"/>
      <c r="I12" s="24"/>
      <c r="J12" s="24"/>
      <c r="K12" s="24"/>
    </row>
    <row r="13" spans="1:11" s="25" customFormat="1">
      <c r="A13" s="2"/>
      <c r="B13" s="2">
        <v>2004</v>
      </c>
      <c r="C13" s="2">
        <v>2008</v>
      </c>
      <c r="D13" s="2">
        <v>2010</v>
      </c>
      <c r="E13" s="2">
        <v>2011</v>
      </c>
      <c r="F13" s="5">
        <v>2012</v>
      </c>
      <c r="G13" s="6" t="s">
        <v>1</v>
      </c>
      <c r="H13" s="7" t="s">
        <v>12</v>
      </c>
    </row>
    <row r="14" spans="1:11" s="25" customFormat="1">
      <c r="A14" s="2" t="s">
        <v>3</v>
      </c>
      <c r="B14" s="8">
        <v>42.147293700088731</v>
      </c>
      <c r="C14" s="14">
        <f>161.9/C20*100</f>
        <v>41.216904276985744</v>
      </c>
      <c r="D14" s="14">
        <f>145.1/D20*100</f>
        <v>36.622917718324075</v>
      </c>
      <c r="E14" s="14">
        <f>140.3/E20*100</f>
        <v>35.189365437672436</v>
      </c>
      <c r="F14" s="26">
        <f>134.5/F20*100</f>
        <v>33.407848981619473</v>
      </c>
      <c r="G14" s="17">
        <f>134.5/G20*100</f>
        <v>33.407848981619473</v>
      </c>
      <c r="H14" s="17">
        <f>134.5/H20*100</f>
        <v>33.407848981619473</v>
      </c>
    </row>
    <row r="15" spans="1:11" s="13" customFormat="1">
      <c r="A15" s="2" t="s">
        <v>4</v>
      </c>
      <c r="B15" s="8"/>
      <c r="C15" s="14"/>
      <c r="D15" s="14"/>
      <c r="E15" s="14"/>
      <c r="F15" s="26"/>
      <c r="G15" s="17">
        <f>108.7/G20*100</f>
        <v>26.999503229011424</v>
      </c>
      <c r="H15" s="17">
        <f>108.7/H20*100</f>
        <v>26.999503229011424</v>
      </c>
      <c r="I15" s="25"/>
    </row>
    <row r="16" spans="1:11" s="25" customFormat="1">
      <c r="A16" s="2" t="s">
        <v>5</v>
      </c>
      <c r="B16" s="8">
        <v>32.771369417332146</v>
      </c>
      <c r="C16" s="14">
        <f>109.5/C20*100</f>
        <v>27.876782077393074</v>
      </c>
      <c r="D16" s="14">
        <f>109.7/D20*100</f>
        <v>27.688036345280164</v>
      </c>
      <c r="E16" s="14">
        <f>E5/E9*100</f>
        <v>29.320290945573113</v>
      </c>
      <c r="F16" s="26">
        <f>108.7/F20*100</f>
        <v>26.999503229011424</v>
      </c>
      <c r="G16" s="27"/>
      <c r="H16" s="17"/>
    </row>
    <row r="17" spans="1:8" s="25" customFormat="1">
      <c r="A17" s="2" t="s">
        <v>13</v>
      </c>
      <c r="B17" s="8"/>
      <c r="C17" s="14">
        <f>33.2/C20*100</f>
        <v>8.4521384928716916</v>
      </c>
      <c r="D17" s="14">
        <f>41.8/D20*100</f>
        <v>10.550227158001009</v>
      </c>
      <c r="E17" s="14">
        <f>84.1/E20*100</f>
        <v>21.093554050664657</v>
      </c>
      <c r="F17" s="26">
        <f>95.4/F20*100</f>
        <v>23.69597615499255</v>
      </c>
      <c r="G17" s="17">
        <f>95.4/G20*100</f>
        <v>23.69597615499255</v>
      </c>
      <c r="H17" s="17">
        <f>95.4/H20*100</f>
        <v>23.69597615499255</v>
      </c>
    </row>
    <row r="18" spans="1:8" s="25" customFormat="1">
      <c r="A18" s="2" t="s">
        <v>14</v>
      </c>
      <c r="B18" s="8">
        <v>11.985803016858917</v>
      </c>
      <c r="C18" s="14">
        <f>49.3/C20*100</f>
        <v>12.550916496945009</v>
      </c>
      <c r="D18" s="14">
        <f>55.5/D20*100</f>
        <v>14.008076728924786</v>
      </c>
      <c r="E18" s="14" t="s">
        <v>15</v>
      </c>
      <c r="F18" s="26"/>
      <c r="G18" s="17"/>
      <c r="H18" s="17"/>
    </row>
    <row r="19" spans="1:8" s="25" customFormat="1">
      <c r="A19" s="2" t="s">
        <v>16</v>
      </c>
      <c r="B19" s="8">
        <v>9.4350783791777566</v>
      </c>
      <c r="C19" s="14">
        <f>38.9/C20*100</f>
        <v>9.9032586558044802</v>
      </c>
      <c r="D19" s="8">
        <f>44.1/D20*100</f>
        <v>11.130742049469964</v>
      </c>
      <c r="E19" s="8">
        <f>E8/E9*100</f>
        <v>14.346626536242791</v>
      </c>
      <c r="F19" s="26">
        <f>64/F20*100</f>
        <v>15.896671634376553</v>
      </c>
      <c r="G19" s="17">
        <f>64/G20*100</f>
        <v>15.896671634376553</v>
      </c>
      <c r="H19" s="17">
        <f>64/H20*100</f>
        <v>15.896671634376553</v>
      </c>
    </row>
    <row r="20" spans="1:8" s="31" customFormat="1">
      <c r="A20" s="1" t="s">
        <v>17</v>
      </c>
      <c r="B20" s="1">
        <v>338.1</v>
      </c>
      <c r="C20" s="28">
        <v>392.8</v>
      </c>
      <c r="D20" s="28">
        <v>396.2</v>
      </c>
      <c r="E20" s="28">
        <v>398.7</v>
      </c>
      <c r="F20" s="29">
        <v>402.6</v>
      </c>
      <c r="G20" s="30">
        <v>402.6</v>
      </c>
      <c r="H20" s="30">
        <v>402.6</v>
      </c>
    </row>
    <row r="21" spans="1:8" s="25" customFormat="1">
      <c r="A21" s="1" t="s">
        <v>18</v>
      </c>
      <c r="B21" s="8">
        <v>86.904466134279801</v>
      </c>
      <c r="C21" s="8">
        <f>SUM(C14:C18)</f>
        <v>90.096741344195522</v>
      </c>
      <c r="D21" s="8">
        <f>SUM(D14:D18)</f>
        <v>88.869257950530042</v>
      </c>
      <c r="E21" s="8">
        <f>SUM(E14:E17)</f>
        <v>85.60321043391022</v>
      </c>
      <c r="F21" s="26">
        <f>SUM(F14+F16+F17)</f>
        <v>84.10332836562344</v>
      </c>
      <c r="G21" s="17">
        <f>SUM(G14+G15+G17)</f>
        <v>84.10332836562344</v>
      </c>
      <c r="H21" s="17">
        <f>SUM(H14:H17)</f>
        <v>84.10332836562344</v>
      </c>
    </row>
    <row r="22" spans="1:8" s="25" customFormat="1">
      <c r="A22" s="1" t="s">
        <v>19</v>
      </c>
      <c r="B22" s="8">
        <v>2994.0164936877363</v>
      </c>
      <c r="C22" s="8">
        <f>SUMSQ(C14,C16,C17,C18)</f>
        <v>2704.9123271846397</v>
      </c>
      <c r="D22" s="8">
        <f>SUMSQ(D14,D16,D17,D18)</f>
        <v>2415.3989655895566</v>
      </c>
      <c r="E22" s="8">
        <f>SUMSQ(E14,E16,E17,)</f>
        <v>2542.9089235274232</v>
      </c>
      <c r="F22" s="26">
        <f>SUMSQ(F14,F16,F17,)</f>
        <v>2406.5568341300668</v>
      </c>
      <c r="G22" s="17">
        <f>SUMSQ(G14,G15,G17,)</f>
        <v>2406.5568341300668</v>
      </c>
      <c r="H22" s="17">
        <f>SUMSQ(H14,H15,H17)</f>
        <v>2406.5568341300668</v>
      </c>
    </row>
    <row r="23" spans="1:8" s="25" customFormat="1">
      <c r="A23" s="1"/>
      <c r="B23" s="8"/>
      <c r="C23" s="8"/>
      <c r="D23" s="8"/>
      <c r="E23" s="32"/>
      <c r="F23" s="2"/>
      <c r="G23" s="3"/>
      <c r="H23" s="3"/>
    </row>
    <row r="24" spans="1:8">
      <c r="A24" s="1" t="s">
        <v>20</v>
      </c>
    </row>
    <row r="25" spans="1:8">
      <c r="B25" s="5"/>
      <c r="C25" s="8"/>
      <c r="D25" s="8"/>
      <c r="E25" s="8"/>
      <c r="F25" s="2"/>
    </row>
    <row r="26" spans="1:8">
      <c r="B26" s="5"/>
      <c r="C26" s="9"/>
      <c r="D26" s="9"/>
      <c r="E26" s="14"/>
      <c r="F26" s="2"/>
    </row>
    <row r="27" spans="1:8">
      <c r="B27" s="5"/>
      <c r="C27" s="8"/>
      <c r="D27" s="8"/>
      <c r="E27" s="8"/>
      <c r="F27" s="2"/>
    </row>
    <row r="28" spans="1:8" ht="19" customHeight="1">
      <c r="B28" s="5"/>
      <c r="F28" s="2"/>
    </row>
    <row r="29" spans="1:8">
      <c r="B29" s="5"/>
      <c r="F29" s="2"/>
    </row>
    <row r="31" spans="1:8">
      <c r="C31" s="9"/>
      <c r="D31" s="9"/>
      <c r="E31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</sheetData>
  <sheetCalcPr fullCalcOnLoad="1"/>
  <mergeCells count="1">
    <mergeCell ref="A12:H12"/>
  </mergeCells>
  <phoneticPr fontId="4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 Broadcasters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2013-10-28T14:02:22Z</dcterms:created>
  <dcterms:modified xsi:type="dcterms:W3CDTF">2013-10-28T14:02:48Z</dcterms:modified>
</cp:coreProperties>
</file>