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comments2.xml" ContentType="application/vnd.openxmlformats-officedocument.spreadsheetml.comments+xml"/>
  <Override PartName="/xl/theme/theme1.xml" ContentType="application/vnd.openxmlformats-officedocument.theme+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Default Extension="jpeg" ContentType="image/jpeg"/>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460" yWindow="460" windowWidth="21120" windowHeight="13620" tabRatio="500" activeTab="1"/>
  </bookViews>
  <sheets>
    <sheet name="Cable Satellit &amp; IPTV ($)" sheetId="1" r:id="rId1"/>
    <sheet name="Cable Satellite &amp; IPTV (mrkt)" sheetId="2" r:id="rId2"/>
  </sheets>
  <definedNames>
    <definedName name="Z_53A03D0E_38D0_7449_9494_A87029C5A3DD_.wvu.Cols" localSheetId="0" hidden="1">'Cable Satellit &amp; IPTV ($)'!$H:$H</definedName>
    <definedName name="Z_C1CFBDE7_2FAB_EE4D_8BC2_4415671EDD7A_.wvu.Cols" localSheetId="0" hidden="1">'Cable Satellit &amp; IPTV ($)'!$H:$H</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L3" i="2"/>
  <c r="L18"/>
  <c r="L17"/>
  <c r="L23"/>
  <c r="L29"/>
  <c r="L31"/>
  <c r="L34"/>
  <c r="L36"/>
  <c r="L35"/>
  <c r="L37"/>
  <c r="L43"/>
  <c r="K18"/>
  <c r="K17"/>
  <c r="K23"/>
  <c r="K34"/>
  <c r="K36"/>
  <c r="K35"/>
  <c r="K43"/>
  <c r="J18"/>
  <c r="J17"/>
  <c r="J34"/>
  <c r="J36"/>
  <c r="J35"/>
  <c r="J43"/>
  <c r="I34"/>
  <c r="I36"/>
  <c r="I35"/>
  <c r="I37"/>
  <c r="I38"/>
  <c r="I43"/>
  <c r="H36"/>
  <c r="H35"/>
  <c r="H43"/>
  <c r="G18"/>
  <c r="G36"/>
  <c r="G35"/>
  <c r="G43"/>
  <c r="F24"/>
  <c r="F43"/>
  <c r="E43"/>
  <c r="D43"/>
  <c r="C43"/>
  <c r="B43"/>
  <c r="L42"/>
  <c r="K42"/>
  <c r="J42"/>
  <c r="I42"/>
  <c r="H42"/>
  <c r="G42"/>
  <c r="F42"/>
  <c r="E42"/>
  <c r="D42"/>
  <c r="C42"/>
  <c r="B42"/>
</calcChain>
</file>

<file path=xl/comments1.xml><?xml version="1.0" encoding="utf-8"?>
<comments xmlns="http://schemas.openxmlformats.org/spreadsheetml/2006/main">
  <authors>
    <author>LR</author>
    <author>Brian Wilkinson</author>
    <author>Dwayne Winseck</author>
  </authors>
  <commentList>
    <comment ref="I3" authorId="0">
      <text>
        <r>
          <rPr>
            <b/>
            <sz val="9"/>
            <color indexed="81"/>
            <rFont val="Calibri"/>
            <family val="2"/>
          </rPr>
          <t>LR:</t>
        </r>
        <r>
          <rPr>
            <sz val="9"/>
            <color indexed="81"/>
            <rFont val="Calibri"/>
            <family val="2"/>
          </rPr>
          <t xml:space="preserve">
CRTC Shaw Aggregate Annual Return, 2008</t>
        </r>
      </text>
    </comment>
    <comment ref="J3" authorId="0">
      <text>
        <r>
          <rPr>
            <b/>
            <sz val="9"/>
            <color indexed="81"/>
            <rFont val="Calibri"/>
            <family val="2"/>
          </rPr>
          <t>LR:</t>
        </r>
        <r>
          <rPr>
            <sz val="9"/>
            <color indexed="81"/>
            <rFont val="Calibri"/>
            <family val="2"/>
          </rPr>
          <t xml:space="preserve">
CRTC Shaw Aggregate Annual Return, 2010</t>
        </r>
      </text>
    </comment>
    <comment ref="K3" authorId="0">
      <text>
        <r>
          <rPr>
            <b/>
            <sz val="9"/>
            <color indexed="81"/>
            <rFont val="Calibri"/>
            <family val="2"/>
          </rPr>
          <t>LR:</t>
        </r>
        <r>
          <rPr>
            <sz val="9"/>
            <color indexed="81"/>
            <rFont val="Calibri"/>
            <family val="2"/>
          </rPr>
          <t xml:space="preserve">
CRTC Shaw Aggregate Annual Return, 2011</t>
        </r>
      </text>
    </comment>
    <comment ref="L3" authorId="0">
      <text>
        <r>
          <rPr>
            <b/>
            <sz val="9"/>
            <color indexed="81"/>
            <rFont val="Calibri"/>
            <family val="2"/>
          </rPr>
          <t>LR:</t>
        </r>
        <r>
          <rPr>
            <sz val="9"/>
            <color indexed="81"/>
            <rFont val="Calibri"/>
            <family val="2"/>
          </rPr>
          <t xml:space="preserve">
CRTC Shaw Aggregate Annual Return, 2012</t>
        </r>
      </text>
    </comment>
    <comment ref="A17" authorId="1">
      <text>
        <r>
          <rPr>
            <b/>
            <sz val="9"/>
            <color indexed="81"/>
            <rFont val="Calibri"/>
            <family val="2"/>
          </rPr>
          <t xml:space="preserve">Brian Wilkinson: </t>
        </r>
        <r>
          <rPr>
            <sz val="9"/>
            <color indexed="81"/>
            <rFont val="Calibri"/>
            <family val="2"/>
          </rPr>
          <t xml:space="preserve">Bell's revenues are based on company's Investor Conference 2012 Q4 (Feb. 7, 2013) (http://bce.ca/assets/investors/Q4-2012/2013BCEInvestorConference_FinalConsolidated.pdf, p. 40) for number of subscribers and $60/mo for 2012. I use the CRTC's annual ARPU estimates for BDUs of $59.41/month reported in the 2011 Communications Monitoring Report (p. 96)
</t>
        </r>
      </text>
    </comment>
    <comment ref="F17" authorId="0">
      <text>
        <r>
          <rPr>
            <b/>
            <sz val="9"/>
            <color indexed="81"/>
            <rFont val="Calibri"/>
            <family val="2"/>
          </rPr>
          <t>LR:</t>
        </r>
        <r>
          <rPr>
            <sz val="9"/>
            <color indexed="81"/>
            <rFont val="Calibri"/>
            <family val="2"/>
          </rPr>
          <t xml:space="preserve">
BCE Annual Report, 2000, p.20</t>
        </r>
      </text>
    </comment>
    <comment ref="I17" authorId="0">
      <text>
        <r>
          <rPr>
            <b/>
            <sz val="9"/>
            <color indexed="81"/>
            <rFont val="Calibri"/>
            <family val="2"/>
          </rPr>
          <t>LR:</t>
        </r>
        <r>
          <rPr>
            <sz val="9"/>
            <color indexed="81"/>
            <rFont val="Calibri"/>
            <family val="2"/>
          </rPr>
          <t xml:space="preserve">
BCE Annual Report, 2010, p.46</t>
        </r>
      </text>
    </comment>
    <comment ref="J17" authorId="0">
      <text>
        <r>
          <rPr>
            <b/>
            <sz val="9"/>
            <color indexed="81"/>
            <rFont val="Calibri"/>
            <family val="2"/>
          </rPr>
          <t>LR:</t>
        </r>
        <r>
          <rPr>
            <sz val="9"/>
            <color indexed="81"/>
            <rFont val="Calibri"/>
            <family val="2"/>
          </rPr>
          <t xml:space="preserve">
BCE Annual Report, 2010, p.44
</t>
        </r>
      </text>
    </comment>
    <comment ref="K17" authorId="0">
      <text>
        <r>
          <rPr>
            <b/>
            <sz val="9"/>
            <color indexed="81"/>
            <rFont val="Calibri"/>
            <family val="2"/>
          </rPr>
          <t>LR:</t>
        </r>
        <r>
          <rPr>
            <sz val="9"/>
            <color indexed="81"/>
            <rFont val="Calibri"/>
            <family val="2"/>
          </rPr>
          <t xml:space="preserve">
BCE Annual Report 2011, p.44</t>
        </r>
      </text>
    </comment>
    <comment ref="L17" authorId="0">
      <text>
        <r>
          <rPr>
            <b/>
            <sz val="9"/>
            <color indexed="81"/>
            <rFont val="Calibri"/>
            <family val="2"/>
          </rPr>
          <t>LR:</t>
        </r>
        <r>
          <rPr>
            <sz val="9"/>
            <color indexed="81"/>
            <rFont val="Calibri"/>
            <family val="2"/>
          </rPr>
          <t xml:space="preserve">
CRTC Bell Aggregate Annual Return, 2012</t>
        </r>
      </text>
    </comment>
    <comment ref="G18" authorId="0">
      <text>
        <r>
          <rPr>
            <b/>
            <sz val="9"/>
            <color indexed="81"/>
            <rFont val="Calibri"/>
            <family val="2"/>
          </rPr>
          <t>LR:</t>
        </r>
        <r>
          <rPr>
            <sz val="9"/>
            <color indexed="81"/>
            <rFont val="Calibri"/>
            <family val="2"/>
          </rPr>
          <t xml:space="preserve">
Rogers Annual Report, 2004
</t>
        </r>
      </text>
    </comment>
    <comment ref="I18" authorId="0">
      <text>
        <r>
          <rPr>
            <b/>
            <sz val="9"/>
            <color indexed="81"/>
            <rFont val="Calibri"/>
            <family val="2"/>
          </rPr>
          <t>LR:</t>
        </r>
        <r>
          <rPr>
            <sz val="9"/>
            <color indexed="81"/>
            <rFont val="Calibri"/>
            <family val="2"/>
          </rPr>
          <t xml:space="preserve">
CRTC Rogers Aggregate Annual Return, 2008</t>
        </r>
      </text>
    </comment>
    <comment ref="J18" authorId="0">
      <text>
        <r>
          <rPr>
            <b/>
            <sz val="9"/>
            <color indexed="81"/>
            <rFont val="Calibri"/>
            <family val="2"/>
          </rPr>
          <t>LR:</t>
        </r>
        <r>
          <rPr>
            <sz val="9"/>
            <color indexed="81"/>
            <rFont val="Calibri"/>
            <family val="2"/>
          </rPr>
          <t xml:space="preserve">
CRTC Rogers Aggregate Annual Return, 2010</t>
        </r>
      </text>
    </comment>
    <comment ref="K18" authorId="0">
      <text>
        <r>
          <rPr>
            <b/>
            <sz val="9"/>
            <color indexed="81"/>
            <rFont val="Calibri"/>
            <family val="2"/>
          </rPr>
          <t>LR:</t>
        </r>
        <r>
          <rPr>
            <sz val="9"/>
            <color indexed="81"/>
            <rFont val="Calibri"/>
            <family val="2"/>
          </rPr>
          <t xml:space="preserve">
CRTC Rogers Aggregate Annual Return, 2011</t>
        </r>
      </text>
    </comment>
    <comment ref="L18" authorId="0">
      <text>
        <r>
          <rPr>
            <b/>
            <sz val="9"/>
            <color indexed="81"/>
            <rFont val="Calibri"/>
            <family val="2"/>
          </rPr>
          <t>LR:</t>
        </r>
        <r>
          <rPr>
            <sz val="9"/>
            <color indexed="81"/>
            <rFont val="Calibri"/>
            <family val="2"/>
          </rPr>
          <t xml:space="preserve">
CRTC Rogers Aggregate Annual Return, 2012</t>
        </r>
      </text>
    </comment>
    <comment ref="I23" authorId="0">
      <text>
        <r>
          <rPr>
            <b/>
            <sz val="9"/>
            <color indexed="81"/>
            <rFont val="Calibri"/>
            <family val="2"/>
          </rPr>
          <t>LR:</t>
        </r>
        <r>
          <rPr>
            <sz val="9"/>
            <color indexed="81"/>
            <rFont val="Calibri"/>
            <family val="2"/>
          </rPr>
          <t xml:space="preserve">
CRTC Quebec Aggregate Annual Return, 2008</t>
        </r>
      </text>
    </comment>
    <comment ref="J23" authorId="0">
      <text>
        <r>
          <rPr>
            <b/>
            <sz val="9"/>
            <color indexed="81"/>
            <rFont val="Calibri"/>
            <family val="2"/>
          </rPr>
          <t>LR:</t>
        </r>
        <r>
          <rPr>
            <sz val="9"/>
            <color indexed="81"/>
            <rFont val="Calibri"/>
            <family val="2"/>
          </rPr>
          <t xml:space="preserve">
CRTC Quebec Aggregate Annual Return, 2010</t>
        </r>
      </text>
    </comment>
    <comment ref="K23" authorId="0">
      <text>
        <r>
          <rPr>
            <b/>
            <sz val="9"/>
            <color indexed="81"/>
            <rFont val="Calibri"/>
            <family val="2"/>
          </rPr>
          <t>LR:</t>
        </r>
        <r>
          <rPr>
            <sz val="9"/>
            <color indexed="81"/>
            <rFont val="Calibri"/>
            <family val="2"/>
          </rPr>
          <t xml:space="preserve">
CRTC Quebec Aggregate Annual Return, 2011</t>
        </r>
      </text>
    </comment>
    <comment ref="L23" authorId="0">
      <text>
        <r>
          <rPr>
            <b/>
            <sz val="9"/>
            <color indexed="81"/>
            <rFont val="Calibri"/>
            <family val="2"/>
          </rPr>
          <t>LR:</t>
        </r>
        <r>
          <rPr>
            <sz val="9"/>
            <color indexed="81"/>
            <rFont val="Calibri"/>
            <family val="2"/>
          </rPr>
          <t xml:space="preserve">
CRTC Quebec Aggregate Annual Return, 2012</t>
        </r>
      </text>
    </comment>
    <comment ref="C24" authorId="1">
      <text>
        <r>
          <rPr>
            <b/>
            <sz val="9"/>
            <color indexed="81"/>
            <rFont val="Calibri"/>
            <family val="2"/>
          </rPr>
          <t>Brian Wilkinson: QMI AnnRpt, p. 26.</t>
        </r>
        <r>
          <rPr>
            <sz val="9"/>
            <color indexed="81"/>
            <rFont val="Calibri"/>
            <family val="2"/>
          </rPr>
          <t xml:space="preserve">
</t>
        </r>
      </text>
    </comment>
    <comment ref="I29" authorId="0">
      <text>
        <r>
          <rPr>
            <b/>
            <sz val="9"/>
            <color indexed="81"/>
            <rFont val="Calibri"/>
            <family val="2"/>
          </rPr>
          <t>LR:</t>
        </r>
        <r>
          <rPr>
            <sz val="9"/>
            <color indexed="81"/>
            <rFont val="Calibri"/>
            <family val="2"/>
          </rPr>
          <t xml:space="preserve">
CRTC Cogeco Aggregate Annual Return, 2008</t>
        </r>
      </text>
    </comment>
    <comment ref="J29" authorId="0">
      <text>
        <r>
          <rPr>
            <b/>
            <sz val="9"/>
            <color indexed="81"/>
            <rFont val="Calibri"/>
            <family val="2"/>
          </rPr>
          <t>LR:</t>
        </r>
        <r>
          <rPr>
            <sz val="9"/>
            <color indexed="81"/>
            <rFont val="Calibri"/>
            <family val="2"/>
          </rPr>
          <t xml:space="preserve">
CRTC Cogeco Aggregate Annual Return, 2010</t>
        </r>
      </text>
    </comment>
    <comment ref="K29" authorId="0">
      <text>
        <r>
          <rPr>
            <b/>
            <sz val="9"/>
            <color indexed="81"/>
            <rFont val="Calibri"/>
            <family val="2"/>
          </rPr>
          <t>LR:</t>
        </r>
        <r>
          <rPr>
            <sz val="9"/>
            <color indexed="81"/>
            <rFont val="Calibri"/>
            <family val="2"/>
          </rPr>
          <t xml:space="preserve">
CRTC Cogeco Aggregate Annual Return, 2011</t>
        </r>
      </text>
    </comment>
    <comment ref="L29" authorId="0">
      <text>
        <r>
          <rPr>
            <b/>
            <sz val="9"/>
            <color indexed="81"/>
            <rFont val="Calibri"/>
            <family val="2"/>
          </rPr>
          <t>LR:</t>
        </r>
        <r>
          <rPr>
            <sz val="9"/>
            <color indexed="81"/>
            <rFont val="Calibri"/>
            <family val="2"/>
          </rPr>
          <t xml:space="preserve">
CRTC Cogeco Aggregate Annual Return, 2012</t>
        </r>
      </text>
    </comment>
    <comment ref="I31" authorId="0">
      <text>
        <r>
          <rPr>
            <b/>
            <sz val="9"/>
            <color indexed="81"/>
            <rFont val="Calibri"/>
            <family val="2"/>
          </rPr>
          <t>LR:</t>
        </r>
        <r>
          <rPr>
            <sz val="9"/>
            <color indexed="81"/>
            <rFont val="Calibri"/>
            <family val="2"/>
          </rPr>
          <t xml:space="preserve">
CRTC Bragg Aggregate Annual Return, 2008</t>
        </r>
      </text>
    </comment>
    <comment ref="J31" authorId="0">
      <text>
        <r>
          <rPr>
            <b/>
            <sz val="9"/>
            <color indexed="81"/>
            <rFont val="Calibri"/>
            <family val="2"/>
          </rPr>
          <t>LR:</t>
        </r>
        <r>
          <rPr>
            <sz val="9"/>
            <color indexed="81"/>
            <rFont val="Calibri"/>
            <family val="2"/>
          </rPr>
          <t xml:space="preserve">
CRTC Bragg Aggregate Annual Return, 2010</t>
        </r>
      </text>
    </comment>
    <comment ref="K31" authorId="0">
      <text>
        <r>
          <rPr>
            <b/>
            <sz val="9"/>
            <color indexed="81"/>
            <rFont val="Calibri"/>
            <family val="2"/>
          </rPr>
          <t>LR:</t>
        </r>
        <r>
          <rPr>
            <sz val="9"/>
            <color indexed="81"/>
            <rFont val="Calibri"/>
            <family val="2"/>
          </rPr>
          <t xml:space="preserve">
CRTC Bragg Aggregate Annual Return, 2011</t>
        </r>
      </text>
    </comment>
    <comment ref="L31" authorId="0">
      <text>
        <r>
          <rPr>
            <b/>
            <sz val="9"/>
            <color indexed="81"/>
            <rFont val="Calibri"/>
            <family val="2"/>
          </rPr>
          <t>LR:</t>
        </r>
        <r>
          <rPr>
            <sz val="9"/>
            <color indexed="81"/>
            <rFont val="Calibri"/>
            <family val="2"/>
          </rPr>
          <t xml:space="preserve">
CRTC Bragg Aggregate Annual Return, 2012</t>
        </r>
      </text>
    </comment>
    <comment ref="K34" authorId="2">
      <text>
        <r>
          <rPr>
            <b/>
            <sz val="9"/>
            <color indexed="81"/>
            <rFont val="Calibri"/>
            <family val="2"/>
          </rPr>
          <t>Dwayne Winseck:</t>
        </r>
        <r>
          <rPr>
            <sz val="9"/>
            <color indexed="81"/>
            <rFont val="Calibri"/>
            <family val="2"/>
          </rPr>
          <t xml:space="preserve">
Telus' figures reduced by 25% between 2008 - 2010 and then by 20% in 2011 and 2012 to account for its revenues from the reselling of Bell's DTH services in the western provinces. Telus' subscriber numbers are from its 2011 Annual Report (p. 10), 2010 Annual Report (p. 5), Supplemental Investor Information, 3rd Quarter 2011 (Unaudited) and multiplied by CRTC's ARPU for BDUs in each year except 2012, which uses the average ARPU from Bell, Bell Aliant and MTS (http://about.telus.com/servlet/JiveServlet/previewBody/2522-102-1-2514/Q3%2011%20Supplemental.pdf, p. 12). </t>
        </r>
      </text>
    </comment>
    <comment ref="L34" authorId="2">
      <text>
        <r>
          <rPr>
            <b/>
            <sz val="9"/>
            <color indexed="81"/>
            <rFont val="Calibri"/>
            <family val="2"/>
          </rPr>
          <t>Dwayne Winseck:</t>
        </r>
        <r>
          <rPr>
            <sz val="9"/>
            <color indexed="81"/>
            <rFont val="Calibri"/>
            <family val="2"/>
          </rPr>
          <t xml:space="preserve">
Telus Annual Report 2012, p. 66.</t>
        </r>
      </text>
    </comment>
    <comment ref="K35" authorId="2">
      <text>
        <r>
          <rPr>
            <b/>
            <sz val="9"/>
            <color indexed="81"/>
            <rFont val="Calibri"/>
            <family val="2"/>
          </rPr>
          <t>Dwayne Winseck:</t>
        </r>
        <r>
          <rPr>
            <sz val="9"/>
            <color indexed="81"/>
            <rFont val="Calibri"/>
            <family val="2"/>
          </rPr>
          <t xml:space="preserve">
asktel's subscriber figures from its 2011 Annual Report (pp. 15, 29, 37). Previous years from 2010 Annual Report (p. 45) and 2006 Annual Report (p. 49). Subscriber numbers are multiplied by MTS ARPU to arrive at total revenues because SaskTel does not present revenue figures for its IPTV service on a stand-alone basis. http://www.sasktel.com/about-us/company-information/financial-reports/attachments/11-annual-report.pdf; http://www.sasktel.com/about-us/company-information/financial-reports/previous-annual-reports.html </t>
        </r>
      </text>
    </comment>
    <comment ref="L35" authorId="2">
      <text>
        <r>
          <rPr>
            <b/>
            <sz val="9"/>
            <color indexed="81"/>
            <rFont val="Calibri"/>
            <family val="2"/>
          </rPr>
          <t xml:space="preserve">Dwayne Winseck: </t>
        </r>
        <r>
          <rPr>
            <sz val="9"/>
            <color indexed="81"/>
            <rFont val="Calibri"/>
            <family val="2"/>
          </rPr>
          <t xml:space="preserve">Data for 2008-2012 from Sasktel Annual Report 2012, p. 31.
</t>
        </r>
      </text>
    </comment>
    <comment ref="I36" authorId="2">
      <text>
        <r>
          <rPr>
            <b/>
            <sz val="9"/>
            <color indexed="81"/>
            <rFont val="Calibri"/>
            <family val="2"/>
          </rPr>
          <t>Dwayne Winseck:</t>
        </r>
        <r>
          <rPr>
            <sz val="9"/>
            <color indexed="81"/>
            <rFont val="Calibri"/>
            <family val="2"/>
          </rPr>
          <t xml:space="preserve">
MTS Allstream Annual Report 2010, p. 3. Includes all revenues except wireless, IPTV and Internet Access.</t>
        </r>
      </text>
    </comment>
    <comment ref="J36" authorId="2">
      <text>
        <r>
          <rPr>
            <b/>
            <sz val="9"/>
            <color indexed="81"/>
            <rFont val="Calibri"/>
            <family val="2"/>
          </rPr>
          <t>Dwayne Winseck:</t>
        </r>
        <r>
          <rPr>
            <sz val="9"/>
            <color indexed="81"/>
            <rFont val="Calibri"/>
            <family val="2"/>
          </rPr>
          <t xml:space="preserve">
MTS Allstream Annual Report 2010, p. 3. Includes all revenues except wireless, IPTV and Internet Access.</t>
        </r>
      </text>
    </comment>
    <comment ref="K36" authorId="0">
      <text>
        <r>
          <rPr>
            <b/>
            <sz val="9"/>
            <color indexed="81"/>
            <rFont val="Calibri"/>
            <family val="2"/>
          </rPr>
          <t>LR:</t>
        </r>
        <r>
          <rPr>
            <sz val="9"/>
            <color indexed="81"/>
            <rFont val="Calibri"/>
            <family val="2"/>
          </rPr>
          <t xml:space="preserve">
MTS Annual Report 2011, p.3</t>
        </r>
      </text>
    </comment>
    <comment ref="L36" authorId="2">
      <text>
        <r>
          <rPr>
            <b/>
            <sz val="9"/>
            <color indexed="81"/>
            <rFont val="Calibri"/>
            <family val="2"/>
          </rPr>
          <t>Dwayne Winseck:</t>
        </r>
        <r>
          <rPr>
            <sz val="9"/>
            <color indexed="81"/>
            <rFont val="Calibri"/>
            <family val="2"/>
          </rPr>
          <t xml:space="preserve">
MTS Annual Report 2012, pp. 19-21.</t>
        </r>
      </text>
    </comment>
    <comment ref="I37" authorId="2">
      <text>
        <r>
          <rPr>
            <b/>
            <sz val="9"/>
            <color indexed="81"/>
            <rFont val="Calibri"/>
            <family val="2"/>
          </rPr>
          <t>Dwayne Winseck:</t>
        </r>
        <r>
          <rPr>
            <sz val="9"/>
            <color indexed="81"/>
            <rFont val="Calibri"/>
            <family val="2"/>
          </rPr>
          <t xml:space="preserve">
Access Communications Annual Report, 2009, p. 31.</t>
        </r>
      </text>
    </comment>
    <comment ref="J37" authorId="2">
      <text>
        <r>
          <rPr>
            <b/>
            <sz val="9"/>
            <color indexed="81"/>
            <rFont val="Calibri"/>
            <family val="2"/>
          </rPr>
          <t xml:space="preserve">Dwayne Winseck: </t>
        </r>
        <r>
          <rPr>
            <sz val="9"/>
            <color indexed="81"/>
            <rFont val="Calibri"/>
            <family val="2"/>
          </rPr>
          <t xml:space="preserve">Access Communications Annual Report 2010, p. 30. 
</t>
        </r>
      </text>
    </comment>
    <comment ref="K37" authorId="2">
      <text>
        <r>
          <rPr>
            <b/>
            <sz val="9"/>
            <color indexed="81"/>
            <rFont val="Calibri"/>
            <family val="2"/>
          </rPr>
          <t xml:space="preserve">Dwayne Winseck: </t>
        </r>
        <r>
          <rPr>
            <sz val="9"/>
            <color indexed="81"/>
            <rFont val="Calibri"/>
            <family val="2"/>
          </rPr>
          <t xml:space="preserve">Access Communications Annual Report, p. 20.
</t>
        </r>
      </text>
    </comment>
    <comment ref="L37" authorId="2">
      <text>
        <r>
          <rPr>
            <b/>
            <sz val="9"/>
            <color indexed="81"/>
            <rFont val="Calibri"/>
            <family val="2"/>
          </rPr>
          <t xml:space="preserve">Dwayne Winseck: </t>
        </r>
        <r>
          <rPr>
            <sz val="9"/>
            <color indexed="81"/>
            <rFont val="Calibri"/>
            <family val="2"/>
          </rPr>
          <t xml:space="preserve">Access Communications Annual Report 2012, p. 20.
</t>
        </r>
      </text>
    </comment>
    <comment ref="L41" authorId="2">
      <text>
        <r>
          <rPr>
            <b/>
            <sz val="9"/>
            <color indexed="81"/>
            <rFont val="Calibri"/>
            <family val="2"/>
          </rPr>
          <t>Dwayne Winseck:</t>
        </r>
        <r>
          <rPr>
            <sz val="9"/>
            <color indexed="81"/>
            <rFont val="Calibri"/>
            <family val="2"/>
          </rPr>
          <t xml:space="preserve">
</t>
        </r>
        <r>
          <rPr>
            <sz val="9"/>
            <color indexed="81"/>
            <rFont val="Cambria"/>
          </rPr>
          <t>CRTC 2012 CMR p. 110.</t>
        </r>
      </text>
    </comment>
  </commentList>
</comments>
</file>

<file path=xl/comments2.xml><?xml version="1.0" encoding="utf-8"?>
<comments xmlns="http://schemas.openxmlformats.org/spreadsheetml/2006/main">
  <authors>
    <author>Dwayne Winseck</author>
  </authors>
  <commentList>
    <comment ref="I29" authorId="0">
      <text>
        <r>
          <rPr>
            <b/>
            <sz val="9"/>
            <color indexed="81"/>
            <rFont val="Calibri"/>
            <family val="2"/>
          </rPr>
          <t>Dwayne Winseck: As revised in CRTC AggAnnRtn</t>
        </r>
        <r>
          <rPr>
            <sz val="9"/>
            <color indexed="81"/>
            <rFont val="Calibri"/>
            <family val="2"/>
          </rPr>
          <t xml:space="preserve">
</t>
        </r>
      </text>
    </comment>
    <comment ref="J29" authorId="0">
      <text>
        <r>
          <rPr>
            <b/>
            <sz val="9"/>
            <color indexed="81"/>
            <rFont val="Calibri"/>
            <family val="2"/>
          </rPr>
          <t>Dwayne Winseck:</t>
        </r>
        <r>
          <rPr>
            <sz val="9"/>
            <color indexed="81"/>
            <rFont val="Calibri"/>
            <family val="2"/>
          </rPr>
          <t xml:space="preserve">
As revised in CRTC AggAnnRtn.</t>
        </r>
      </text>
    </comment>
    <comment ref="L41" authorId="0">
      <text>
        <r>
          <rPr>
            <b/>
            <sz val="9"/>
            <color indexed="81"/>
            <rFont val="Calibri"/>
            <family val="2"/>
          </rPr>
          <t>Dwayne Winseck:</t>
        </r>
        <r>
          <rPr>
            <sz val="9"/>
            <color indexed="81"/>
            <rFont val="Calibri"/>
            <family val="2"/>
          </rPr>
          <t xml:space="preserve">
</t>
        </r>
        <r>
          <rPr>
            <sz val="9"/>
            <color indexed="81"/>
            <rFont val="Cambria"/>
          </rPr>
          <t>CRTC 2012 CMR p. 110.</t>
        </r>
      </text>
    </comment>
  </commentList>
</comments>
</file>

<file path=xl/sharedStrings.xml><?xml version="1.0" encoding="utf-8"?>
<sst xmlns="http://schemas.openxmlformats.org/spreadsheetml/2006/main" count="140" uniqueCount="89">
  <si>
    <t>Shaw (2)</t>
    <phoneticPr fontId="2" type="noConversion"/>
  </si>
  <si>
    <t xml:space="preserve">  Star Choice (3)</t>
    <phoneticPr fontId="2" type="noConversion"/>
  </si>
  <si>
    <t>Shaw (1998)</t>
  </si>
  <si>
    <t xml:space="preserve">  Moffat 4)</t>
    <phoneticPr fontId="2" type="noConversion"/>
  </si>
  <si>
    <t>Monarch (2001)</t>
  </si>
  <si>
    <t xml:space="preserve">  Dartmouth/Access Cable</t>
  </si>
  <si>
    <t>Fundy (1994)</t>
  </si>
  <si>
    <t>Bell TV (DTH)</t>
  </si>
  <si>
    <t xml:space="preserve">  Maclean-Hunter (5)</t>
    <phoneticPr fontId="2" type="noConversion"/>
  </si>
  <si>
    <t>Selkirk</t>
  </si>
  <si>
    <t xml:space="preserve">  CF Cable (6)</t>
    <phoneticPr fontId="2" type="noConversion"/>
  </si>
  <si>
    <t>Bragg/Eastlink</t>
    <phoneticPr fontId="2" type="noConversion"/>
  </si>
  <si>
    <t xml:space="preserve">  Regional Cablesystems (7)</t>
    <phoneticPr fontId="2" type="noConversion"/>
  </si>
  <si>
    <t>Bragg/East-Link (2001)</t>
    <phoneticPr fontId="2" type="noConversion"/>
  </si>
  <si>
    <t xml:space="preserve">  AmTel (8)</t>
    <phoneticPr fontId="2" type="noConversion"/>
  </si>
  <si>
    <t>Telus</t>
    <phoneticPr fontId="2" type="noConversion"/>
  </si>
  <si>
    <t>Access Comm. Coop (9)</t>
    <phoneticPr fontId="2" type="noConversion"/>
  </si>
  <si>
    <t>Omineca/Yourk-Link</t>
    <phoneticPr fontId="2" type="noConversion"/>
  </si>
  <si>
    <t>&lt;1</t>
  </si>
  <si>
    <t>Total $</t>
  </si>
  <si>
    <t>C4</t>
  </si>
  <si>
    <t>See Notes and Sources Appendix.</t>
    <phoneticPr fontId="2" type="noConversion"/>
  </si>
  <si>
    <t>Broadcast Distribution Ownership Groups (Cable/DTH/IPTV), Revenues ($millions) and Concentration Levels, 1984-2012 (1)</t>
    <phoneticPr fontId="2" type="noConversion"/>
  </si>
  <si>
    <t>Shaw (2)</t>
  </si>
  <si>
    <t xml:space="preserve">  Star Choice (3)</t>
  </si>
  <si>
    <t>Shaw</t>
  </si>
  <si>
    <t xml:space="preserve">  Mountain Cable</t>
    <phoneticPr fontId="2" type="noConversion"/>
  </si>
  <si>
    <t xml:space="preserve">  Moffat (4)</t>
  </si>
  <si>
    <t>Shaw (2001)</t>
  </si>
  <si>
    <t xml:space="preserve">  Monarch Cablesystems</t>
  </si>
  <si>
    <t xml:space="preserve">  Okanagan Skeena Group</t>
  </si>
  <si>
    <t>Moarch (2001)</t>
  </si>
  <si>
    <t xml:space="preserve">  Dartmouth/Acces Cable</t>
  </si>
  <si>
    <t>Shaw (1999)</t>
  </si>
  <si>
    <t xml:space="preserve">  Kootenay Cable Co.</t>
  </si>
  <si>
    <t>Okanagan (1995)</t>
  </si>
  <si>
    <t xml:space="preserve">  Fundy</t>
  </si>
  <si>
    <t xml:space="preserve">  Cable 2000</t>
  </si>
  <si>
    <t>Fundy (1995)</t>
  </si>
  <si>
    <t xml:space="preserve">  Classic</t>
  </si>
  <si>
    <t>Shaw (1994)</t>
  </si>
  <si>
    <t xml:space="preserve">  CUC/Trillium</t>
  </si>
  <si>
    <t>Shaw (1995)</t>
  </si>
  <si>
    <t xml:space="preserve">  Cablecaster</t>
  </si>
  <si>
    <t>Shaw (1992/3)</t>
  </si>
  <si>
    <t xml:space="preserve">  Saskatoon Telecable</t>
  </si>
  <si>
    <t>Shaw (1990)</t>
  </si>
  <si>
    <t>Bell TV (DTH + IPTV)</t>
  </si>
  <si>
    <t>Rogers</t>
  </si>
  <si>
    <t xml:space="preserve">  Cable Atlantic/Avalon Cable</t>
  </si>
  <si>
    <t>Rogers/MetroNet (2000)</t>
  </si>
  <si>
    <t xml:space="preserve">  Maclean-Hunter (5)</t>
  </si>
  <si>
    <t>Rogers (1994)</t>
  </si>
  <si>
    <t xml:space="preserve">  Skyline</t>
  </si>
  <si>
    <t>Rogers (1990)</t>
  </si>
  <si>
    <t xml:space="preserve">  Selkirk</t>
  </si>
  <si>
    <t>Maclean-Hunter</t>
  </si>
  <si>
    <t>Quebecor/Videotron</t>
  </si>
  <si>
    <t xml:space="preserve">  Videotron</t>
  </si>
  <si>
    <t>Quebecor (2000)</t>
  </si>
  <si>
    <t xml:space="preserve">  CF Cable (6)</t>
  </si>
  <si>
    <t>Videotron (1997)</t>
  </si>
  <si>
    <t xml:space="preserve">  Northern Cable</t>
  </si>
  <si>
    <t>CFCable (1993)</t>
  </si>
  <si>
    <t xml:space="preserve">  Telesag</t>
  </si>
  <si>
    <t>Videotron (1989)</t>
  </si>
  <si>
    <t xml:space="preserve">  Telecable</t>
  </si>
  <si>
    <t>CFCable (1994)</t>
  </si>
  <si>
    <t>Cogeco</t>
  </si>
  <si>
    <t xml:space="preserve">  Cableworks/Western Co-ax</t>
  </si>
  <si>
    <t>Bragg/Eastlink</t>
  </si>
  <si>
    <t xml:space="preserve">  Regional Cablesystems (7)</t>
  </si>
  <si>
    <t>Bragg/Eastlink (2001)</t>
  </si>
  <si>
    <t xml:space="preserve">  AmTel (8)</t>
  </si>
  <si>
    <t>Bragg</t>
  </si>
  <si>
    <t>Telus</t>
  </si>
  <si>
    <t>SaskTel</t>
  </si>
  <si>
    <t>MTS Allstream</t>
  </si>
  <si>
    <t>Access Comm. Coop (9)</t>
  </si>
  <si>
    <t>Omineca/Your-Link</t>
  </si>
  <si>
    <t>Look (MDS)</t>
  </si>
  <si>
    <t>22.8 (11)</t>
  </si>
  <si>
    <t>Telnet/Bell (2009)</t>
  </si>
  <si>
    <t>Craig</t>
  </si>
  <si>
    <t>Total$</t>
  </si>
  <si>
    <t>CR4</t>
    <phoneticPr fontId="2" type="noConversion"/>
  </si>
  <si>
    <t>HHI</t>
  </si>
  <si>
    <t>See Notes and Sources Appendix.</t>
    <phoneticPr fontId="2" type="noConversion"/>
  </si>
  <si>
    <t>Video Programming Distributors Ownership Groups,  Market Shares (Percentage based on $) and Concentration Levels, 1984-2012 (1)</t>
    <phoneticPr fontId="2" type="noConversion"/>
  </si>
</sst>
</file>

<file path=xl/styles.xml><?xml version="1.0" encoding="utf-8"?>
<styleSheet xmlns="http://schemas.openxmlformats.org/spreadsheetml/2006/main">
  <numFmts count="3">
    <numFmt numFmtId="43" formatCode="_(* #,##0.00_);_(* \(#,##0.00\);_(* &quot;-&quot;??_);_(@_)"/>
    <numFmt numFmtId="164" formatCode="0.0"/>
    <numFmt numFmtId="165" formatCode="#,##0.0"/>
  </numFmts>
  <fonts count="14">
    <font>
      <sz val="12"/>
      <color indexed="8"/>
      <name val="Calibri"/>
      <family val="2"/>
    </font>
    <font>
      <b/>
      <sz val="12"/>
      <color indexed="8"/>
      <name val="Cambria"/>
    </font>
    <font>
      <sz val="8"/>
      <name val="Verdana"/>
    </font>
    <font>
      <sz val="12"/>
      <color indexed="8"/>
      <name val="Cambria"/>
    </font>
    <font>
      <sz val="12"/>
      <name val="Cambria"/>
    </font>
    <font>
      <sz val="12"/>
      <name val="Calibri"/>
    </font>
    <font>
      <sz val="10"/>
      <color indexed="8"/>
      <name val="Cambria"/>
    </font>
    <font>
      <b/>
      <sz val="12"/>
      <name val="Calibri"/>
    </font>
    <font>
      <sz val="10"/>
      <name val="Cambria"/>
    </font>
    <font>
      <b/>
      <sz val="9"/>
      <color indexed="81"/>
      <name val="Calibri"/>
      <family val="2"/>
    </font>
    <font>
      <sz val="9"/>
      <color indexed="81"/>
      <name val="Calibri"/>
      <family val="2"/>
    </font>
    <font>
      <sz val="9"/>
      <color indexed="81"/>
      <name val="Cambria"/>
    </font>
    <font>
      <b/>
      <i/>
      <sz val="12"/>
      <name val="Cambria"/>
    </font>
    <font>
      <sz val="12"/>
      <color indexed="17"/>
      <name val="Calibri"/>
      <family val="2"/>
    </font>
  </fonts>
  <fills count="2">
    <fill>
      <patternFill patternType="none"/>
    </fill>
    <fill>
      <patternFill patternType="gray125"/>
    </fill>
  </fills>
  <borders count="1">
    <border>
      <left/>
      <right/>
      <top/>
      <bottom/>
      <diagonal/>
    </border>
  </borders>
  <cellStyleXfs count="3">
    <xf numFmtId="0" fontId="0" fillId="0" borderId="0"/>
    <xf numFmtId="43" fontId="12" fillId="0" borderId="0" applyFont="0" applyFill="0" applyBorder="0" applyAlignment="0" applyProtection="0"/>
    <xf numFmtId="0" fontId="13" fillId="0" borderId="0" applyNumberFormat="0" applyBorder="0" applyAlignment="0" applyProtection="0"/>
  </cellStyleXfs>
  <cellXfs count="36">
    <xf numFmtId="0" fontId="0" fillId="0" borderId="0" xfId="0"/>
    <xf numFmtId="0" fontId="1" fillId="0" borderId="0" xfId="0" applyFont="1"/>
    <xf numFmtId="0" fontId="3" fillId="0" borderId="0" xfId="0" applyFont="1"/>
    <xf numFmtId="0" fontId="3" fillId="0" borderId="0" xfId="0" applyNumberFormat="1" applyFont="1"/>
    <xf numFmtId="0" fontId="3" fillId="0" borderId="0" xfId="0" applyFont="1" applyAlignment="1">
      <alignment horizontal="right"/>
    </xf>
    <xf numFmtId="0" fontId="3" fillId="0" borderId="0" xfId="0" applyNumberFormat="1" applyFont="1" applyAlignment="1">
      <alignment horizontal="right"/>
    </xf>
    <xf numFmtId="0" fontId="0" fillId="0" borderId="0" xfId="0" applyAlignment="1">
      <alignment horizontal="right"/>
    </xf>
    <xf numFmtId="0" fontId="4" fillId="0" borderId="0" xfId="0" applyFont="1"/>
    <xf numFmtId="0" fontId="4" fillId="0" borderId="0" xfId="0" applyFont="1" applyAlignment="1">
      <alignment horizontal="right"/>
    </xf>
    <xf numFmtId="0" fontId="4" fillId="0" borderId="0" xfId="0" applyNumberFormat="1" applyFont="1" applyAlignment="1">
      <alignment horizontal="right"/>
    </xf>
    <xf numFmtId="4" fontId="4" fillId="0" borderId="0" xfId="0" applyNumberFormat="1" applyFont="1" applyAlignment="1">
      <alignment horizontal="right"/>
    </xf>
    <xf numFmtId="165" fontId="4" fillId="0" borderId="0" xfId="0" applyNumberFormat="1" applyFont="1" applyAlignment="1">
      <alignment horizontal="right"/>
    </xf>
    <xf numFmtId="0" fontId="5" fillId="0" borderId="0" xfId="0" applyFont="1"/>
    <xf numFmtId="165" fontId="3" fillId="0" borderId="0" xfId="0" applyNumberFormat="1" applyFont="1" applyAlignment="1">
      <alignment horizontal="right"/>
    </xf>
    <xf numFmtId="0" fontId="5" fillId="0" borderId="0" xfId="0" applyFont="1" applyFill="1"/>
    <xf numFmtId="165" fontId="4" fillId="0" borderId="0" xfId="0" applyNumberFormat="1" applyFont="1" applyFill="1" applyAlignment="1">
      <alignment horizontal="right"/>
    </xf>
    <xf numFmtId="0" fontId="4" fillId="0" borderId="0" xfId="0" applyFont="1" applyAlignment="1">
      <alignment horizontal="right" vertical="center"/>
    </xf>
    <xf numFmtId="164" fontId="4" fillId="0" borderId="0" xfId="0" applyNumberFormat="1" applyFont="1" applyAlignment="1">
      <alignment horizontal="right"/>
    </xf>
    <xf numFmtId="4" fontId="5" fillId="0" borderId="0" xfId="0" applyNumberFormat="1" applyFont="1"/>
    <xf numFmtId="164" fontId="4" fillId="0" borderId="0" xfId="1" applyNumberFormat="1" applyFont="1" applyAlignment="1">
      <alignment horizontal="right"/>
    </xf>
    <xf numFmtId="164" fontId="6" fillId="0" borderId="0" xfId="0" applyNumberFormat="1" applyFont="1" applyAlignment="1">
      <alignment horizontal="right"/>
    </xf>
    <xf numFmtId="164" fontId="5" fillId="0" borderId="0" xfId="0" applyNumberFormat="1" applyFont="1"/>
    <xf numFmtId="0" fontId="7" fillId="0" borderId="0" xfId="0" applyFont="1"/>
    <xf numFmtId="0" fontId="5" fillId="0" borderId="0" xfId="0" applyFont="1" applyAlignment="1">
      <alignment horizontal="right"/>
    </xf>
    <xf numFmtId="164" fontId="3" fillId="0" borderId="0" xfId="0" applyNumberFormat="1" applyFont="1" applyAlignment="1">
      <alignment horizontal="right" vertical="center"/>
    </xf>
    <xf numFmtId="164" fontId="0" fillId="0" borderId="0" xfId="0" applyNumberFormat="1" applyFont="1" applyAlignment="1">
      <alignment horizontal="right"/>
    </xf>
    <xf numFmtId="165" fontId="8" fillId="0" borderId="0" xfId="0" applyNumberFormat="1" applyFont="1"/>
    <xf numFmtId="0" fontId="0" fillId="0" borderId="0" xfId="0" applyFont="1"/>
    <xf numFmtId="164" fontId="3" fillId="0" borderId="0" xfId="0" applyNumberFormat="1" applyFont="1"/>
    <xf numFmtId="164" fontId="0" fillId="0" borderId="0" xfId="0" applyNumberFormat="1"/>
    <xf numFmtId="164" fontId="4" fillId="0" borderId="0" xfId="0" applyNumberFormat="1" applyFont="1"/>
    <xf numFmtId="164" fontId="3" fillId="0" borderId="0" xfId="0" applyNumberFormat="1" applyFont="1" applyAlignment="1">
      <alignment horizontal="right"/>
    </xf>
    <xf numFmtId="164" fontId="4" fillId="0" borderId="0" xfId="0" applyNumberFormat="1" applyFont="1" applyFill="1" applyAlignment="1">
      <alignment horizontal="right"/>
    </xf>
    <xf numFmtId="164" fontId="4" fillId="0" borderId="0" xfId="0" applyNumberFormat="1" applyFont="1" applyFill="1"/>
    <xf numFmtId="164" fontId="12" fillId="0" borderId="0" xfId="0" applyNumberFormat="1" applyFont="1" applyAlignment="1">
      <alignment horizontal="right"/>
    </xf>
    <xf numFmtId="164" fontId="5" fillId="0" borderId="0" xfId="2" applyNumberFormat="1" applyFont="1" applyFill="1"/>
  </cellXfs>
  <cellStyles count="3">
    <cellStyle name="Comma" xfId="1" builtinId="3"/>
    <cellStyle name="Good" xfId="2"/>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25400</xdr:colOff>
      <xdr:row>61</xdr:row>
      <xdr:rowOff>76200</xdr:rowOff>
    </xdr:from>
    <xdr:to>
      <xdr:col>6</xdr:col>
      <xdr:colOff>93133</xdr:colOff>
      <xdr:row>61</xdr:row>
      <xdr:rowOff>76200</xdr:rowOff>
    </xdr:to>
    <xdr:cxnSp macro="">
      <xdr:nvCxnSpPr>
        <xdr:cNvPr id="2" name="Straight Connector 1"/>
        <xdr:cNvCxnSpPr/>
      </xdr:nvCxnSpPr>
      <xdr:spPr>
        <a:xfrm>
          <a:off x="25400" y="11696700"/>
          <a:ext cx="6519333"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46"/>
  <sheetViews>
    <sheetView topLeftCell="A2" workbookViewId="0">
      <selection activeCell="B42" sqref="B42:L43"/>
    </sheetView>
  </sheetViews>
  <sheetFormatPr baseColWidth="10" defaultColWidth="9.5" defaultRowHeight="15"/>
  <cols>
    <col min="1" max="1" width="24" style="2" customWidth="1"/>
    <col min="2" max="2" width="10" style="2" customWidth="1"/>
    <col min="3" max="3" width="11.83203125" style="3" customWidth="1"/>
    <col min="4" max="4" width="14.1640625" style="2" customWidth="1"/>
    <col min="5" max="5" width="9.5" style="2"/>
    <col min="6" max="6" width="15.1640625" style="2" customWidth="1"/>
    <col min="7" max="7" width="9.5" style="2"/>
    <col min="12" max="12" width="11.83203125" customWidth="1"/>
  </cols>
  <sheetData>
    <row r="1" spans="1:12">
      <c r="A1" s="1" t="s">
        <v>22</v>
      </c>
    </row>
    <row r="2" spans="1:12">
      <c r="B2" s="4">
        <v>1984</v>
      </c>
      <c r="C2" s="5">
        <v>1988</v>
      </c>
      <c r="D2" s="4">
        <v>1992</v>
      </c>
      <c r="E2" s="4">
        <v>1996</v>
      </c>
      <c r="F2" s="4">
        <v>2000</v>
      </c>
      <c r="G2" s="4">
        <v>2004</v>
      </c>
      <c r="H2" s="6">
        <v>2006</v>
      </c>
      <c r="I2">
        <v>2008</v>
      </c>
      <c r="J2">
        <v>2010</v>
      </c>
      <c r="K2">
        <v>2011</v>
      </c>
      <c r="L2">
        <v>2012</v>
      </c>
    </row>
    <row r="3" spans="1:12" s="12" customFormat="1">
      <c r="A3" s="7" t="s">
        <v>23</v>
      </c>
      <c r="B3" s="8">
        <v>34.299999999999997</v>
      </c>
      <c r="C3" s="9">
        <v>62.5</v>
      </c>
      <c r="D3" s="10">
        <v>164.6</v>
      </c>
      <c r="E3" s="10">
        <v>503.8</v>
      </c>
      <c r="F3" s="10">
        <v>1190.4000000000001</v>
      </c>
      <c r="G3" s="11">
        <v>1574.5</v>
      </c>
      <c r="H3" s="12">
        <v>1733.1</v>
      </c>
      <c r="I3" s="12">
        <v>2040.5</v>
      </c>
      <c r="J3" s="12">
        <v>2333.5</v>
      </c>
      <c r="K3" s="12">
        <v>2432.6999999999998</v>
      </c>
      <c r="L3" s="12">
        <v>2179.5</v>
      </c>
    </row>
    <row r="4" spans="1:12">
      <c r="A4" s="2" t="s">
        <v>24</v>
      </c>
      <c r="B4" s="4"/>
      <c r="C4" s="5"/>
      <c r="D4" s="4"/>
      <c r="E4" s="4">
        <v>92</v>
      </c>
      <c r="F4" s="4" t="s">
        <v>25</v>
      </c>
      <c r="G4" s="4"/>
    </row>
    <row r="5" spans="1:12">
      <c r="A5" s="2" t="s">
        <v>26</v>
      </c>
      <c r="B5" s="4">
        <v>3.9</v>
      </c>
      <c r="C5" s="9">
        <v>6.4</v>
      </c>
      <c r="D5" s="8">
        <v>8.4</v>
      </c>
      <c r="E5" s="8">
        <v>13.2</v>
      </c>
      <c r="F5" s="8">
        <v>18.2</v>
      </c>
      <c r="G5" s="7">
        <v>22.1</v>
      </c>
      <c r="H5">
        <v>25</v>
      </c>
      <c r="I5">
        <v>25.4</v>
      </c>
      <c r="J5" t="s">
        <v>25</v>
      </c>
    </row>
    <row r="6" spans="1:12">
      <c r="A6" s="2" t="s">
        <v>27</v>
      </c>
      <c r="B6" s="4">
        <v>30.7</v>
      </c>
      <c r="C6" s="5">
        <v>31.8</v>
      </c>
      <c r="D6" s="4">
        <v>28.7</v>
      </c>
      <c r="E6" s="4">
        <v>47.1</v>
      </c>
      <c r="F6" s="4">
        <v>158.9</v>
      </c>
      <c r="G6" s="13" t="s">
        <v>28</v>
      </c>
    </row>
    <row r="7" spans="1:12">
      <c r="A7" s="2" t="s">
        <v>29</v>
      </c>
      <c r="B7" s="4">
        <v>1.9</v>
      </c>
      <c r="C7" s="5">
        <v>2.9</v>
      </c>
      <c r="D7" s="4">
        <v>6.6</v>
      </c>
      <c r="E7" s="4">
        <v>11.2</v>
      </c>
      <c r="F7" s="4">
        <v>28.4</v>
      </c>
      <c r="G7" s="4" t="s">
        <v>28</v>
      </c>
    </row>
    <row r="8" spans="1:12">
      <c r="A8" s="2" t="s">
        <v>30</v>
      </c>
      <c r="B8" s="4">
        <v>1.9</v>
      </c>
      <c r="C8" s="5">
        <v>2.6</v>
      </c>
      <c r="D8" s="4">
        <v>4.2</v>
      </c>
      <c r="E8" s="4">
        <v>7.5</v>
      </c>
      <c r="F8" s="4">
        <v>12</v>
      </c>
      <c r="G8" s="4" t="s">
        <v>31</v>
      </c>
    </row>
    <row r="9" spans="1:12">
      <c r="A9" s="2" t="s">
        <v>32</v>
      </c>
      <c r="B9" s="4">
        <v>3.8</v>
      </c>
      <c r="C9" s="5">
        <v>6.2</v>
      </c>
      <c r="D9" s="4">
        <v>8.6</v>
      </c>
      <c r="E9" s="4">
        <v>18.7</v>
      </c>
      <c r="F9" s="4" t="s">
        <v>33</v>
      </c>
      <c r="G9" s="4"/>
    </row>
    <row r="10" spans="1:12">
      <c r="A10" s="2" t="s">
        <v>34</v>
      </c>
      <c r="B10" s="4">
        <v>1.2</v>
      </c>
      <c r="C10" s="5">
        <v>1.4</v>
      </c>
      <c r="D10" s="4">
        <v>1.9</v>
      </c>
      <c r="E10" s="4" t="s">
        <v>35</v>
      </c>
      <c r="F10" s="4"/>
      <c r="G10" s="4"/>
    </row>
    <row r="11" spans="1:12">
      <c r="A11" s="2" t="s">
        <v>36</v>
      </c>
      <c r="B11" s="4"/>
      <c r="C11" s="5"/>
      <c r="D11" s="4">
        <v>32.799999999999997</v>
      </c>
      <c r="E11" s="4">
        <v>69.099999999999994</v>
      </c>
      <c r="F11" s="4" t="s">
        <v>33</v>
      </c>
      <c r="G11" s="4"/>
    </row>
    <row r="12" spans="1:12">
      <c r="A12" s="2" t="s">
        <v>37</v>
      </c>
      <c r="B12" s="4"/>
      <c r="C12" s="5"/>
      <c r="D12" s="4">
        <v>11.5</v>
      </c>
      <c r="E12" s="4" t="s">
        <v>38</v>
      </c>
      <c r="F12" s="4"/>
      <c r="G12" s="4"/>
    </row>
    <row r="13" spans="1:12">
      <c r="A13" s="2" t="s">
        <v>39</v>
      </c>
      <c r="B13" s="4"/>
      <c r="C13" s="5"/>
      <c r="D13" s="4">
        <v>29.4</v>
      </c>
      <c r="E13" s="4" t="s">
        <v>40</v>
      </c>
      <c r="F13" s="4"/>
      <c r="G13" s="4"/>
    </row>
    <row r="14" spans="1:12">
      <c r="A14" s="2" t="s">
        <v>41</v>
      </c>
      <c r="B14" s="4">
        <v>4.3</v>
      </c>
      <c r="C14" s="5">
        <v>57.6</v>
      </c>
      <c r="D14" s="4">
        <v>84</v>
      </c>
      <c r="E14" s="4" t="s">
        <v>42</v>
      </c>
      <c r="F14" s="4"/>
      <c r="G14" s="4"/>
    </row>
    <row r="15" spans="1:12">
      <c r="A15" s="2" t="s">
        <v>43</v>
      </c>
      <c r="B15" s="4"/>
      <c r="C15" s="5"/>
      <c r="D15" s="4">
        <v>75</v>
      </c>
      <c r="E15" s="4" t="s">
        <v>44</v>
      </c>
      <c r="F15" s="4"/>
      <c r="G15" s="4"/>
    </row>
    <row r="16" spans="1:12">
      <c r="A16" s="2" t="s">
        <v>45</v>
      </c>
      <c r="B16" s="4"/>
      <c r="C16" s="5">
        <v>10.8</v>
      </c>
      <c r="D16" s="4" t="s">
        <v>46</v>
      </c>
      <c r="E16" s="4"/>
      <c r="F16" s="4"/>
      <c r="G16" s="4"/>
    </row>
    <row r="17" spans="1:12" s="12" customFormat="1">
      <c r="A17" s="7" t="s">
        <v>47</v>
      </c>
      <c r="B17" s="8"/>
      <c r="C17" s="9"/>
      <c r="D17" s="8"/>
      <c r="E17" s="11"/>
      <c r="F17" s="11">
        <v>305</v>
      </c>
      <c r="G17" s="11">
        <v>856.7</v>
      </c>
      <c r="H17" s="12">
        <v>1150</v>
      </c>
      <c r="I17" s="12">
        <v>1450</v>
      </c>
      <c r="J17" s="14">
        <v>1749</v>
      </c>
      <c r="K17" s="14">
        <v>1831</v>
      </c>
      <c r="L17" s="14">
        <v>1939.5</v>
      </c>
    </row>
    <row r="18" spans="1:12" s="12" customFormat="1">
      <c r="A18" s="7" t="s">
        <v>48</v>
      </c>
      <c r="B18" s="8">
        <v>164.1</v>
      </c>
      <c r="C18" s="9">
        <v>277.8</v>
      </c>
      <c r="D18" s="11">
        <v>509.4</v>
      </c>
      <c r="E18" s="11">
        <v>953.3</v>
      </c>
      <c r="F18" s="11">
        <v>1112.0999999999999</v>
      </c>
      <c r="G18" s="15">
        <v>1253.0999999999999</v>
      </c>
      <c r="H18" s="12">
        <v>1276.9000000000001</v>
      </c>
      <c r="I18" s="12">
        <v>1600.2</v>
      </c>
      <c r="J18" s="12">
        <v>1765.8</v>
      </c>
      <c r="K18" s="12">
        <v>1830.6</v>
      </c>
      <c r="L18" s="12">
        <v>1838.5</v>
      </c>
    </row>
    <row r="19" spans="1:12" s="12" customFormat="1">
      <c r="A19" s="7" t="s">
        <v>49</v>
      </c>
      <c r="B19" s="8">
        <v>4.3</v>
      </c>
      <c r="C19" s="9">
        <v>10.9</v>
      </c>
      <c r="D19" s="8">
        <v>16.8</v>
      </c>
      <c r="E19" s="8">
        <v>27</v>
      </c>
      <c r="F19" s="8">
        <v>31.3</v>
      </c>
      <c r="G19" s="8" t="s">
        <v>50</v>
      </c>
    </row>
    <row r="20" spans="1:12" s="12" customFormat="1">
      <c r="A20" s="7" t="s">
        <v>51</v>
      </c>
      <c r="B20" s="8">
        <v>47.4</v>
      </c>
      <c r="C20" s="9">
        <v>83.5</v>
      </c>
      <c r="D20" s="8">
        <v>176</v>
      </c>
      <c r="E20" s="8" t="s">
        <v>52</v>
      </c>
      <c r="F20" s="8"/>
      <c r="G20" s="8"/>
    </row>
    <row r="21" spans="1:12" s="12" customFormat="1">
      <c r="A21" s="7" t="s">
        <v>53</v>
      </c>
      <c r="B21" s="8">
        <v>16.600000000000001</v>
      </c>
      <c r="C21" s="9">
        <v>22.1</v>
      </c>
      <c r="D21" s="8" t="s">
        <v>54</v>
      </c>
      <c r="E21" s="8"/>
      <c r="F21" s="8"/>
      <c r="G21" s="8"/>
    </row>
    <row r="22" spans="1:12" s="12" customFormat="1">
      <c r="A22" s="7" t="s">
        <v>55</v>
      </c>
      <c r="B22" s="8">
        <v>20.9</v>
      </c>
      <c r="C22" s="9" t="s">
        <v>56</v>
      </c>
      <c r="D22" s="8"/>
      <c r="E22" s="8"/>
      <c r="F22" s="8"/>
      <c r="G22" s="8"/>
    </row>
    <row r="23" spans="1:12" s="12" customFormat="1">
      <c r="A23" s="7" t="s">
        <v>57</v>
      </c>
      <c r="B23" s="8"/>
      <c r="C23" s="9"/>
      <c r="D23" s="16"/>
      <c r="E23" s="8"/>
      <c r="F23" s="17"/>
      <c r="G23" s="8">
        <v>705.5</v>
      </c>
      <c r="H23" s="12">
        <v>757.3</v>
      </c>
      <c r="I23" s="12">
        <v>836.4</v>
      </c>
      <c r="J23" s="12">
        <v>982</v>
      </c>
      <c r="K23" s="12">
        <v>1040.9000000000001</v>
      </c>
      <c r="L23" s="18">
        <v>1086.3</v>
      </c>
    </row>
    <row r="24" spans="1:12">
      <c r="A24" s="2" t="s">
        <v>58</v>
      </c>
      <c r="B24" s="4"/>
      <c r="C24" s="19">
        <v>245</v>
      </c>
      <c r="D24" s="8">
        <v>292.3</v>
      </c>
      <c r="E24" s="8">
        <v>634.70000000000005</v>
      </c>
      <c r="F24" s="8">
        <v>659</v>
      </c>
      <c r="G24" s="8" t="s">
        <v>59</v>
      </c>
      <c r="L24" s="6"/>
    </row>
    <row r="25" spans="1:12">
      <c r="A25" s="2" t="s">
        <v>60</v>
      </c>
      <c r="B25" s="4">
        <v>18.899999999999999</v>
      </c>
      <c r="C25" s="9">
        <v>36.799999999999997</v>
      </c>
      <c r="D25" s="8">
        <v>48.8</v>
      </c>
      <c r="E25" s="8">
        <v>130.6</v>
      </c>
      <c r="F25" s="8" t="s">
        <v>61</v>
      </c>
      <c r="G25" s="8"/>
      <c r="L25" s="20"/>
    </row>
    <row r="26" spans="1:12">
      <c r="A26" s="2" t="s">
        <v>62</v>
      </c>
      <c r="B26" s="4">
        <v>14.8</v>
      </c>
      <c r="C26" s="9">
        <v>19.7</v>
      </c>
      <c r="D26" s="8">
        <v>35</v>
      </c>
      <c r="E26" s="8" t="s">
        <v>63</v>
      </c>
      <c r="F26" s="8"/>
      <c r="G26" s="8"/>
    </row>
    <row r="27" spans="1:12">
      <c r="A27" s="2" t="s">
        <v>64</v>
      </c>
      <c r="B27" s="4">
        <v>10.8</v>
      </c>
      <c r="C27" s="9">
        <v>11</v>
      </c>
      <c r="D27" s="8" t="s">
        <v>65</v>
      </c>
      <c r="E27" s="8"/>
      <c r="F27" s="8"/>
      <c r="G27" s="8"/>
    </row>
    <row r="28" spans="1:12">
      <c r="A28" s="2" t="s">
        <v>66</v>
      </c>
      <c r="B28" s="4"/>
      <c r="C28" s="9"/>
      <c r="D28" s="8">
        <v>7.2</v>
      </c>
      <c r="E28" s="8" t="s">
        <v>67</v>
      </c>
      <c r="F28" s="8"/>
      <c r="G28" s="8"/>
    </row>
    <row r="29" spans="1:12">
      <c r="A29" t="s">
        <v>68</v>
      </c>
      <c r="B29">
        <v>4.8</v>
      </c>
      <c r="C29">
        <v>25.7</v>
      </c>
      <c r="D29">
        <v>109.7</v>
      </c>
      <c r="E29">
        <v>153</v>
      </c>
      <c r="F29">
        <v>340.4</v>
      </c>
      <c r="G29">
        <v>459.7</v>
      </c>
      <c r="H29">
        <v>472.3</v>
      </c>
      <c r="I29">
        <v>561.5</v>
      </c>
      <c r="J29">
        <v>613.5</v>
      </c>
      <c r="K29">
        <v>639.70000000000005</v>
      </c>
      <c r="L29">
        <v>652.70000000000005</v>
      </c>
    </row>
    <row r="30" spans="1:12">
      <c r="A30" t="s">
        <v>69</v>
      </c>
      <c r="B30"/>
      <c r="C30"/>
      <c r="D30">
        <v>10.1</v>
      </c>
      <c r="E30">
        <v>23</v>
      </c>
      <c r="F30" t="s">
        <v>68</v>
      </c>
      <c r="G30"/>
    </row>
    <row r="31" spans="1:12">
      <c r="A31" t="s">
        <v>70</v>
      </c>
      <c r="B31"/>
      <c r="C31"/>
      <c r="D31"/>
      <c r="E31">
        <v>43.9</v>
      </c>
      <c r="F31">
        <v>113.2</v>
      </c>
      <c r="G31">
        <v>140.69999999999999</v>
      </c>
      <c r="H31">
        <v>165.3</v>
      </c>
      <c r="I31">
        <v>269.89999999999998</v>
      </c>
      <c r="J31">
        <v>310.60000000000002</v>
      </c>
      <c r="K31">
        <v>326.39999999999998</v>
      </c>
      <c r="L31">
        <v>331.7</v>
      </c>
    </row>
    <row r="32" spans="1:12">
      <c r="A32" s="2" t="s">
        <v>71</v>
      </c>
      <c r="B32" s="4">
        <v>14.4</v>
      </c>
      <c r="C32" s="9">
        <v>20.7</v>
      </c>
      <c r="D32" s="8">
        <v>34.799999999999997</v>
      </c>
      <c r="E32" s="8">
        <v>41.4</v>
      </c>
      <c r="F32" s="8">
        <v>114</v>
      </c>
      <c r="G32" s="8" t="s">
        <v>72</v>
      </c>
    </row>
    <row r="33" spans="1:16">
      <c r="A33" s="2" t="s">
        <v>73</v>
      </c>
      <c r="B33" s="4"/>
      <c r="C33" s="9"/>
      <c r="D33" s="8"/>
      <c r="E33" s="8"/>
      <c r="F33" s="8"/>
      <c r="G33" s="8"/>
      <c r="H33">
        <v>5.0999999999999996</v>
      </c>
      <c r="I33" t="s">
        <v>74</v>
      </c>
    </row>
    <row r="34" spans="1:16">
      <c r="A34" s="2" t="s">
        <v>75</v>
      </c>
      <c r="B34" s="4"/>
      <c r="C34" s="9"/>
      <c r="D34" s="8"/>
      <c r="E34" s="8"/>
      <c r="F34" s="8"/>
      <c r="G34" s="17"/>
      <c r="I34" s="12">
        <v>14.3</v>
      </c>
      <c r="J34" s="21">
        <v>101.55000000000001</v>
      </c>
      <c r="K34" s="12">
        <v>202.2</v>
      </c>
      <c r="L34" s="21">
        <v>314.7</v>
      </c>
    </row>
    <row r="35" spans="1:16">
      <c r="A35" s="2" t="s">
        <v>76</v>
      </c>
      <c r="B35" s="4"/>
      <c r="C35" s="9"/>
      <c r="D35" s="8"/>
      <c r="E35" s="8"/>
      <c r="F35" s="8"/>
      <c r="G35" s="8">
        <v>7.6</v>
      </c>
      <c r="H35" s="22">
        <v>23.9</v>
      </c>
      <c r="I35" s="22">
        <v>37.1</v>
      </c>
      <c r="J35" s="22">
        <v>51</v>
      </c>
      <c r="K35" s="22">
        <v>63.7</v>
      </c>
      <c r="L35" s="22">
        <v>74.3</v>
      </c>
    </row>
    <row r="36" spans="1:16">
      <c r="A36" s="2" t="s">
        <v>77</v>
      </c>
      <c r="B36" s="4"/>
      <c r="C36" s="9"/>
      <c r="D36" s="8"/>
      <c r="E36" s="8"/>
      <c r="F36" s="8"/>
      <c r="G36" s="17">
        <v>8.4</v>
      </c>
      <c r="H36" s="12">
        <v>29</v>
      </c>
      <c r="I36" s="12">
        <v>50</v>
      </c>
      <c r="J36" s="12">
        <v>59</v>
      </c>
      <c r="K36" s="12">
        <v>70.599999999999994</v>
      </c>
      <c r="L36" s="12">
        <v>78.5</v>
      </c>
    </row>
    <row r="37" spans="1:16">
      <c r="A37" s="2" t="s">
        <v>78</v>
      </c>
      <c r="B37" s="4"/>
      <c r="C37" s="9"/>
      <c r="D37" s="8"/>
      <c r="E37" s="17">
        <v>21.228999999999999</v>
      </c>
      <c r="F37" s="17">
        <v>26.057000000000002</v>
      </c>
      <c r="G37" s="17">
        <v>28.826000000000001</v>
      </c>
      <c r="H37" s="23">
        <v>30.317</v>
      </c>
      <c r="I37" s="12">
        <v>36.9</v>
      </c>
      <c r="J37" s="12">
        <v>50</v>
      </c>
      <c r="K37" s="12">
        <v>51.4</v>
      </c>
      <c r="L37" s="12">
        <v>52.9</v>
      </c>
      <c r="O37" s="24"/>
      <c r="P37" s="25"/>
    </row>
    <row r="38" spans="1:16">
      <c r="A38" s="2" t="s">
        <v>79</v>
      </c>
      <c r="B38" s="4">
        <v>1.3</v>
      </c>
      <c r="C38" s="9">
        <v>3</v>
      </c>
      <c r="D38" s="8">
        <v>5</v>
      </c>
      <c r="E38" s="8">
        <v>6.5</v>
      </c>
      <c r="F38" s="8">
        <v>5</v>
      </c>
      <c r="G38" s="17">
        <v>4</v>
      </c>
      <c r="H38" s="12">
        <v>4.0999999999999996</v>
      </c>
      <c r="I38" s="12">
        <v>3.9</v>
      </c>
      <c r="J38" s="12">
        <v>4.5999999999999996</v>
      </c>
      <c r="K38" s="12">
        <v>5.0199999999999996</v>
      </c>
      <c r="L38" s="12"/>
    </row>
    <row r="39" spans="1:16">
      <c r="A39" s="2" t="s">
        <v>80</v>
      </c>
      <c r="B39" s="4"/>
      <c r="C39" s="9"/>
      <c r="D39" s="8"/>
      <c r="E39" s="8"/>
      <c r="F39" s="8">
        <v>31.6</v>
      </c>
      <c r="G39" s="8" t="s">
        <v>81</v>
      </c>
      <c r="H39" s="12">
        <v>12.7</v>
      </c>
      <c r="I39" s="12">
        <v>8.6999999999999993</v>
      </c>
      <c r="J39" s="12" t="s">
        <v>82</v>
      </c>
      <c r="K39" s="12"/>
      <c r="L39" s="12"/>
    </row>
    <row r="40" spans="1:16">
      <c r="A40" s="2" t="s">
        <v>83</v>
      </c>
      <c r="B40" s="4"/>
      <c r="C40" s="9"/>
      <c r="D40" s="8"/>
      <c r="E40" s="8"/>
      <c r="F40" s="8"/>
      <c r="G40" s="8"/>
      <c r="H40" s="12">
        <v>1.7</v>
      </c>
      <c r="I40" s="12">
        <v>1.1000000000000001</v>
      </c>
      <c r="J40" s="12">
        <v>1.3</v>
      </c>
      <c r="K40" s="12"/>
      <c r="L40" s="12"/>
    </row>
    <row r="41" spans="1:16">
      <c r="A41" s="2" t="s">
        <v>84</v>
      </c>
      <c r="B41" s="13">
        <v>716.3</v>
      </c>
      <c r="C41" s="9">
        <v>1242.9000000000001</v>
      </c>
      <c r="D41" s="11">
        <v>1651.4</v>
      </c>
      <c r="E41" s="11">
        <v>2677.4</v>
      </c>
      <c r="F41" s="11">
        <v>4218.5</v>
      </c>
      <c r="G41" s="26">
        <v>5039.3999999999996</v>
      </c>
      <c r="H41" s="12">
        <v>5791.3</v>
      </c>
      <c r="I41" s="12">
        <v>6953.5</v>
      </c>
      <c r="J41" s="12">
        <v>8100</v>
      </c>
      <c r="K41" s="12">
        <v>8588.2999999999993</v>
      </c>
      <c r="L41" s="12">
        <v>8695.7000000000007</v>
      </c>
    </row>
    <row r="42" spans="1:16">
      <c r="A42" s="2" t="s">
        <v>85</v>
      </c>
      <c r="B42" s="17">
        <v>35.299999999999997</v>
      </c>
      <c r="C42" s="17">
        <v>54.099999999999994</v>
      </c>
      <c r="D42" s="17">
        <v>69.099999999999994</v>
      </c>
      <c r="E42" s="17">
        <v>78.900000000000006</v>
      </c>
      <c r="F42" s="17">
        <v>78.621666469124094</v>
      </c>
      <c r="G42" s="17">
        <v>85.766055482795579</v>
      </c>
      <c r="H42" s="21">
        <v>84.300000000000011</v>
      </c>
      <c r="I42" s="21">
        <v>82.8</v>
      </c>
      <c r="J42" s="21">
        <v>84.292592592592598</v>
      </c>
      <c r="K42" s="21">
        <v>83.054724450706203</v>
      </c>
      <c r="L42" s="21">
        <v>81.003254482100331</v>
      </c>
    </row>
    <row r="43" spans="1:16">
      <c r="A43" s="2" t="s">
        <v>86</v>
      </c>
      <c r="B43" s="17">
        <v>563.88000000000011</v>
      </c>
      <c r="C43" s="17">
        <v>1014.6199999999997</v>
      </c>
      <c r="D43" s="17">
        <v>1594.56</v>
      </c>
      <c r="E43" s="17">
        <v>2061.21</v>
      </c>
      <c r="F43" s="17">
        <v>1901.1664632725563</v>
      </c>
      <c r="G43" s="17">
        <v>2133.721243806252</v>
      </c>
      <c r="H43" s="21">
        <v>2008.5510630741728</v>
      </c>
      <c r="I43" s="21">
        <v>1941.1387670752938</v>
      </c>
      <c r="J43" s="21">
        <v>1997.492868846213</v>
      </c>
      <c r="K43" s="21">
        <v>1934.7472263616799</v>
      </c>
      <c r="L43" s="21">
        <v>1814.6576526959263</v>
      </c>
    </row>
    <row r="45" spans="1:16">
      <c r="A45" s="27" t="s">
        <v>87</v>
      </c>
    </row>
    <row r="46" spans="1:16">
      <c r="B46" s="28"/>
      <c r="C46" s="28"/>
      <c r="D46" s="28"/>
      <c r="E46" s="28"/>
      <c r="F46" s="28"/>
      <c r="G46" s="28"/>
      <c r="H46" s="29"/>
      <c r="I46" s="29"/>
      <c r="J46" s="29"/>
      <c r="K46" s="29"/>
    </row>
  </sheetData>
  <phoneticPr fontId="2" type="noConversion"/>
  <pageMargins left="0.75" right="0.75" top="1" bottom="1" header="0.5" footer="0.5"/>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45"/>
  <sheetViews>
    <sheetView tabSelected="1" topLeftCell="E17" workbookViewId="0">
      <selection activeCell="I52" sqref="I52"/>
    </sheetView>
  </sheetViews>
  <sheetFormatPr baseColWidth="10" defaultRowHeight="15"/>
  <cols>
    <col min="1" max="1" width="24.1640625" customWidth="1"/>
    <col min="2" max="2" width="12.6640625" customWidth="1"/>
    <col min="3" max="3" width="14.1640625" customWidth="1"/>
    <col min="4" max="4" width="14.5" customWidth="1"/>
    <col min="5" max="5" width="12.83203125" customWidth="1"/>
    <col min="6" max="6" width="14.6640625" customWidth="1"/>
    <col min="7" max="7" width="20.83203125" customWidth="1"/>
  </cols>
  <sheetData>
    <row r="1" spans="1:14">
      <c r="A1" s="1" t="s">
        <v>88</v>
      </c>
      <c r="B1" s="7"/>
      <c r="C1" s="7"/>
      <c r="D1" s="7"/>
      <c r="E1" s="7"/>
      <c r="F1" s="7"/>
      <c r="G1" s="7"/>
      <c r="H1" s="7"/>
      <c r="I1" s="7"/>
      <c r="J1" s="7"/>
      <c r="K1" s="7"/>
      <c r="L1" s="7"/>
      <c r="M1" s="2"/>
    </row>
    <row r="2" spans="1:14">
      <c r="A2" s="2"/>
      <c r="B2" s="8">
        <v>1984</v>
      </c>
      <c r="C2" s="8">
        <v>1988</v>
      </c>
      <c r="D2" s="8">
        <v>1992</v>
      </c>
      <c r="E2" s="8">
        <v>1996</v>
      </c>
      <c r="F2" s="8">
        <v>2000</v>
      </c>
      <c r="G2" s="8">
        <v>2004</v>
      </c>
      <c r="H2" s="8">
        <v>2006</v>
      </c>
      <c r="I2" s="8">
        <v>2008</v>
      </c>
      <c r="J2" s="8">
        <v>2010</v>
      </c>
      <c r="K2" s="8">
        <v>2011</v>
      </c>
      <c r="L2" s="7">
        <v>2012</v>
      </c>
      <c r="M2" s="2"/>
    </row>
    <row r="3" spans="1:14">
      <c r="A3" s="2" t="s">
        <v>0</v>
      </c>
      <c r="B3" s="17">
        <v>4.5</v>
      </c>
      <c r="C3" s="17">
        <v>5.3</v>
      </c>
      <c r="D3" s="17">
        <v>10</v>
      </c>
      <c r="E3" s="17">
        <v>18.8</v>
      </c>
      <c r="F3" s="17">
        <v>28.3</v>
      </c>
      <c r="G3" s="17">
        <v>31.2</v>
      </c>
      <c r="H3" s="17">
        <v>29.9</v>
      </c>
      <c r="I3" s="17">
        <v>28.4</v>
      </c>
      <c r="J3" s="17">
        <v>28.8</v>
      </c>
      <c r="K3" s="17">
        <v>28.3</v>
      </c>
      <c r="L3" s="30">
        <f>2179.5/L41*100</f>
        <v>25.064112147383188</v>
      </c>
      <c r="M3" s="2"/>
      <c r="N3" s="23"/>
    </row>
    <row r="4" spans="1:14">
      <c r="A4" s="2" t="s">
        <v>1</v>
      </c>
      <c r="B4" s="17"/>
      <c r="C4" s="17"/>
      <c r="D4" s="17"/>
      <c r="E4" s="17">
        <v>3.4</v>
      </c>
      <c r="F4" s="17" t="s">
        <v>2</v>
      </c>
      <c r="G4" s="17"/>
      <c r="H4" s="17"/>
      <c r="I4" s="17"/>
      <c r="J4" s="17"/>
      <c r="K4" s="17"/>
      <c r="L4" s="30"/>
      <c r="M4" s="2"/>
      <c r="N4" s="23"/>
    </row>
    <row r="5" spans="1:14">
      <c r="A5" s="2" t="s">
        <v>26</v>
      </c>
      <c r="B5" s="17">
        <v>0.5</v>
      </c>
      <c r="C5" s="17">
        <v>0.5</v>
      </c>
      <c r="D5" s="17">
        <v>0.5</v>
      </c>
      <c r="E5" s="17">
        <v>0.5</v>
      </c>
      <c r="F5" s="17">
        <v>0.4</v>
      </c>
      <c r="G5" s="17">
        <v>0.4</v>
      </c>
      <c r="H5" s="17">
        <v>0.4</v>
      </c>
      <c r="I5" s="17">
        <v>0.4</v>
      </c>
      <c r="J5" s="17" t="s">
        <v>25</v>
      </c>
      <c r="K5" s="17"/>
      <c r="L5" s="30"/>
      <c r="M5" s="2"/>
    </row>
    <row r="6" spans="1:14">
      <c r="A6" s="2" t="s">
        <v>3</v>
      </c>
      <c r="B6" s="17">
        <v>4</v>
      </c>
      <c r="C6" s="17">
        <v>2.6</v>
      </c>
      <c r="D6" s="17">
        <v>1.7</v>
      </c>
      <c r="E6" s="17">
        <v>1.8</v>
      </c>
      <c r="F6" s="17">
        <v>3.8</v>
      </c>
      <c r="G6" s="17" t="s">
        <v>28</v>
      </c>
      <c r="H6" s="17"/>
      <c r="I6" s="17"/>
      <c r="J6" s="17"/>
      <c r="K6" s="17"/>
      <c r="L6" s="30"/>
      <c r="M6" s="2"/>
      <c r="N6" s="23"/>
    </row>
    <row r="7" spans="1:14">
      <c r="A7" s="2" t="s">
        <v>29</v>
      </c>
      <c r="B7" s="17">
        <v>0.2</v>
      </c>
      <c r="C7" s="17">
        <v>0.2</v>
      </c>
      <c r="D7" s="17">
        <v>0.4</v>
      </c>
      <c r="E7" s="17">
        <v>0.4</v>
      </c>
      <c r="F7" s="17">
        <v>0.7</v>
      </c>
      <c r="G7" s="17" t="s">
        <v>28</v>
      </c>
      <c r="H7" s="17"/>
      <c r="I7" s="17"/>
      <c r="J7" s="17"/>
      <c r="K7" s="17"/>
      <c r="L7" s="30"/>
      <c r="M7" s="2"/>
      <c r="N7" s="23"/>
    </row>
    <row r="8" spans="1:14">
      <c r="A8" s="2" t="s">
        <v>30</v>
      </c>
      <c r="B8" s="17">
        <v>0.2</v>
      </c>
      <c r="C8" s="17">
        <v>0.2</v>
      </c>
      <c r="D8" s="17">
        <v>0.3</v>
      </c>
      <c r="E8" s="17">
        <v>0.3</v>
      </c>
      <c r="F8" s="17">
        <v>0.3</v>
      </c>
      <c r="G8" s="17" t="s">
        <v>4</v>
      </c>
      <c r="H8" s="17"/>
      <c r="I8" s="17"/>
      <c r="J8" s="17"/>
      <c r="K8" s="17"/>
      <c r="L8" s="30"/>
      <c r="M8" s="2"/>
      <c r="N8" s="23"/>
    </row>
    <row r="9" spans="1:14">
      <c r="A9" s="2" t="s">
        <v>5</v>
      </c>
      <c r="B9" s="17">
        <v>0.5</v>
      </c>
      <c r="C9" s="17">
        <v>0.5</v>
      </c>
      <c r="D9" s="17">
        <v>0.5</v>
      </c>
      <c r="E9" s="17">
        <v>0.7</v>
      </c>
      <c r="F9" s="17" t="s">
        <v>33</v>
      </c>
      <c r="G9" s="17"/>
      <c r="H9" s="17"/>
      <c r="I9" s="17"/>
      <c r="J9" s="17"/>
      <c r="K9" s="17"/>
      <c r="L9" s="30"/>
      <c r="M9" s="2"/>
      <c r="N9" s="23"/>
    </row>
    <row r="10" spans="1:14">
      <c r="A10" s="2" t="s">
        <v>34</v>
      </c>
      <c r="B10" s="31">
        <v>0.16752757224626555</v>
      </c>
      <c r="C10" s="31">
        <v>0.1126397940300909</v>
      </c>
      <c r="D10" s="17">
        <v>0.11505389366598037</v>
      </c>
      <c r="E10" s="8" t="s">
        <v>35</v>
      </c>
      <c r="F10" s="8"/>
      <c r="G10" s="8"/>
      <c r="H10" s="12"/>
      <c r="I10" s="12"/>
      <c r="J10" s="12"/>
      <c r="K10" s="12"/>
      <c r="L10" s="12"/>
    </row>
    <row r="11" spans="1:14">
      <c r="A11" s="2" t="s">
        <v>36</v>
      </c>
      <c r="B11" s="17"/>
      <c r="C11" s="17"/>
      <c r="D11" s="17">
        <v>2</v>
      </c>
      <c r="E11" s="17">
        <v>2.6</v>
      </c>
      <c r="F11" s="17" t="s">
        <v>33</v>
      </c>
      <c r="G11" s="17"/>
      <c r="H11" s="17"/>
      <c r="I11" s="17"/>
      <c r="J11" s="17"/>
      <c r="K11" s="17"/>
      <c r="L11" s="30"/>
      <c r="M11" s="2"/>
      <c r="N11" s="23"/>
    </row>
    <row r="12" spans="1:14">
      <c r="A12" s="2" t="s">
        <v>37</v>
      </c>
      <c r="B12" s="17"/>
      <c r="C12" s="17"/>
      <c r="D12" s="17">
        <v>0.7</v>
      </c>
      <c r="E12" s="17" t="s">
        <v>38</v>
      </c>
      <c r="F12" s="17"/>
      <c r="G12" s="17"/>
      <c r="H12" s="17"/>
      <c r="I12" s="17"/>
      <c r="J12" s="17"/>
      <c r="K12" s="17"/>
      <c r="L12" s="30"/>
      <c r="M12" s="2"/>
      <c r="N12" s="23"/>
    </row>
    <row r="13" spans="1:14">
      <c r="A13" s="2" t="s">
        <v>39</v>
      </c>
      <c r="B13" s="17"/>
      <c r="C13" s="17"/>
      <c r="D13" s="17">
        <v>1.7</v>
      </c>
      <c r="E13" s="17" t="s">
        <v>6</v>
      </c>
      <c r="F13" s="17"/>
      <c r="G13" s="17"/>
      <c r="H13" s="17"/>
      <c r="I13" s="17"/>
      <c r="J13" s="17"/>
      <c r="K13" s="17"/>
      <c r="L13" s="30"/>
      <c r="M13" s="2"/>
      <c r="N13" s="23"/>
    </row>
    <row r="14" spans="1:14">
      <c r="A14" s="2" t="s">
        <v>41</v>
      </c>
      <c r="B14" s="17">
        <v>0.6</v>
      </c>
      <c r="C14" s="17">
        <v>4.5999999999999996</v>
      </c>
      <c r="D14" s="17">
        <v>5.0999999999999996</v>
      </c>
      <c r="E14" s="17" t="s">
        <v>42</v>
      </c>
      <c r="F14" s="17"/>
      <c r="G14" s="17"/>
      <c r="H14" s="17"/>
      <c r="I14" s="17"/>
      <c r="J14" s="17"/>
      <c r="K14" s="17"/>
      <c r="L14" s="30"/>
      <c r="M14" s="2"/>
      <c r="N14" s="23"/>
    </row>
    <row r="15" spans="1:14">
      <c r="A15" s="2" t="s">
        <v>43</v>
      </c>
      <c r="B15" s="17"/>
      <c r="C15" s="17"/>
      <c r="D15" s="17">
        <v>4.5</v>
      </c>
      <c r="E15" s="17" t="s">
        <v>44</v>
      </c>
      <c r="F15" s="17"/>
      <c r="G15" s="17"/>
      <c r="H15" s="17"/>
      <c r="I15" s="17"/>
      <c r="J15" s="17"/>
      <c r="K15" s="17"/>
      <c r="L15" s="30"/>
      <c r="M15" s="2"/>
      <c r="N15" s="23"/>
    </row>
    <row r="16" spans="1:14">
      <c r="A16" s="2" t="s">
        <v>45</v>
      </c>
      <c r="B16" s="17"/>
      <c r="C16" s="17">
        <v>0.9</v>
      </c>
      <c r="D16" s="17" t="s">
        <v>46</v>
      </c>
      <c r="E16" s="17"/>
      <c r="F16" s="17"/>
      <c r="G16" s="17"/>
      <c r="H16" s="17"/>
      <c r="I16" s="17"/>
      <c r="J16" s="17"/>
      <c r="K16" s="17"/>
      <c r="L16" s="30"/>
      <c r="M16" s="2"/>
      <c r="N16" s="23"/>
    </row>
    <row r="17" spans="1:14">
      <c r="A17" s="2" t="s">
        <v>7</v>
      </c>
      <c r="B17" s="17"/>
      <c r="C17" s="17"/>
      <c r="D17" s="17"/>
      <c r="E17" s="17"/>
      <c r="F17" s="17">
        <v>7.2</v>
      </c>
      <c r="G17" s="17">
        <v>17</v>
      </c>
      <c r="H17" s="17">
        <v>20</v>
      </c>
      <c r="I17" s="17">
        <v>19.8</v>
      </c>
      <c r="J17" s="32">
        <f>1749/J41*100</f>
        <v>21.592592592592595</v>
      </c>
      <c r="K17" s="32">
        <f>1831/K41*100</f>
        <v>21.319702385803943</v>
      </c>
      <c r="L17" s="33">
        <f>1939.5/L41*100</f>
        <v>22.304127327299696</v>
      </c>
      <c r="M17" s="2"/>
      <c r="N17" s="23"/>
    </row>
    <row r="18" spans="1:14">
      <c r="A18" s="2" t="s">
        <v>48</v>
      </c>
      <c r="B18" s="17">
        <v>21.3</v>
      </c>
      <c r="C18" s="17">
        <v>22.4</v>
      </c>
      <c r="D18" s="17">
        <v>30.8</v>
      </c>
      <c r="E18" s="17">
        <v>35.6</v>
      </c>
      <c r="F18" s="17">
        <v>26.6</v>
      </c>
      <c r="G18" s="17">
        <f>1253.1/G41*100</f>
        <v>24.86605548279557</v>
      </c>
      <c r="H18" s="17">
        <v>22</v>
      </c>
      <c r="I18" s="17">
        <v>23</v>
      </c>
      <c r="J18" s="32">
        <f>1765.8/J41*100</f>
        <v>21.8</v>
      </c>
      <c r="K18" s="32">
        <f>1830.6/K41*100</f>
        <v>21.315044886648117</v>
      </c>
      <c r="L18" s="33">
        <f>1838.5/L41*100</f>
        <v>21.142633715514563</v>
      </c>
      <c r="M18" s="2"/>
      <c r="N18" s="23"/>
    </row>
    <row r="19" spans="1:14">
      <c r="A19" s="2" t="s">
        <v>49</v>
      </c>
      <c r="B19" s="17">
        <v>0.6</v>
      </c>
      <c r="C19" s="17">
        <v>0.9</v>
      </c>
      <c r="D19" s="17">
        <v>1</v>
      </c>
      <c r="E19" s="17">
        <v>1</v>
      </c>
      <c r="F19" s="17">
        <v>0.1</v>
      </c>
      <c r="G19" s="17" t="s">
        <v>50</v>
      </c>
      <c r="H19" s="17"/>
      <c r="I19" s="17"/>
      <c r="J19" s="17"/>
      <c r="K19" s="17"/>
      <c r="L19" s="21"/>
      <c r="M19" s="2"/>
      <c r="N19" s="23"/>
    </row>
    <row r="20" spans="1:14">
      <c r="A20" s="2" t="s">
        <v>8</v>
      </c>
      <c r="B20" s="17">
        <v>6.6</v>
      </c>
      <c r="C20" s="17">
        <v>6.7</v>
      </c>
      <c r="D20" s="17">
        <v>10.6</v>
      </c>
      <c r="E20" s="17"/>
      <c r="F20" s="17"/>
      <c r="G20" s="17"/>
      <c r="H20" s="17"/>
      <c r="I20" s="17"/>
      <c r="J20" s="17"/>
      <c r="K20" s="17"/>
      <c r="L20" s="21"/>
      <c r="M20" s="2"/>
      <c r="N20" s="23"/>
    </row>
    <row r="21" spans="1:14">
      <c r="A21" s="2" t="s">
        <v>53</v>
      </c>
      <c r="B21" s="17">
        <v>2.2000000000000002</v>
      </c>
      <c r="C21" s="17">
        <v>1.4</v>
      </c>
      <c r="D21" s="17" t="s">
        <v>54</v>
      </c>
      <c r="E21" s="17"/>
      <c r="F21" s="17"/>
      <c r="G21" s="17"/>
      <c r="H21" s="17"/>
      <c r="I21" s="17"/>
      <c r="J21" s="17"/>
      <c r="K21" s="17"/>
      <c r="L21" s="30"/>
      <c r="M21" s="2"/>
      <c r="N21" s="23"/>
    </row>
    <row r="22" spans="1:14">
      <c r="A22" s="2" t="s">
        <v>9</v>
      </c>
      <c r="B22" s="17">
        <v>2.9</v>
      </c>
      <c r="C22" s="17" t="s">
        <v>56</v>
      </c>
      <c r="D22" s="17"/>
      <c r="E22" s="17"/>
      <c r="F22" s="17"/>
      <c r="G22" s="17"/>
      <c r="H22" s="17"/>
      <c r="I22" s="17"/>
      <c r="J22" s="17"/>
      <c r="K22" s="17"/>
      <c r="L22" s="30"/>
      <c r="M22" s="2"/>
      <c r="N22" s="23"/>
    </row>
    <row r="23" spans="1:14">
      <c r="A23" s="2" t="s">
        <v>57</v>
      </c>
      <c r="B23" s="17"/>
      <c r="C23" s="17"/>
      <c r="D23" s="17"/>
      <c r="E23" s="17"/>
      <c r="F23" s="17"/>
      <c r="G23" s="17">
        <v>12.7</v>
      </c>
      <c r="H23" s="17">
        <v>12.4</v>
      </c>
      <c r="I23" s="17">
        <v>11.6</v>
      </c>
      <c r="J23" s="17">
        <v>12.1</v>
      </c>
      <c r="K23" s="17">
        <f>1040.9/K41*100</f>
        <v>12.119977178254139</v>
      </c>
      <c r="L23" s="30">
        <f>1086.3/L41*100</f>
        <v>12.492381291902893</v>
      </c>
      <c r="M23" s="2"/>
    </row>
    <row r="24" spans="1:14">
      <c r="A24" s="2" t="s">
        <v>58</v>
      </c>
      <c r="B24" s="17"/>
      <c r="C24" s="17">
        <v>19.7</v>
      </c>
      <c r="D24" s="17">
        <v>17.7</v>
      </c>
      <c r="E24" s="17">
        <v>18.8</v>
      </c>
      <c r="F24" s="17">
        <f>659/F41*100</f>
        <v>15.621666469124095</v>
      </c>
      <c r="G24" s="17" t="s">
        <v>59</v>
      </c>
      <c r="H24" s="17"/>
      <c r="I24" s="17"/>
      <c r="J24" s="17"/>
      <c r="K24" s="17"/>
      <c r="L24" s="21"/>
      <c r="M24" s="2"/>
    </row>
    <row r="25" spans="1:14">
      <c r="A25" s="2" t="s">
        <v>10</v>
      </c>
      <c r="B25" s="17">
        <v>2.5</v>
      </c>
      <c r="C25" s="17">
        <v>3</v>
      </c>
      <c r="D25" s="17">
        <v>3</v>
      </c>
      <c r="E25" s="17">
        <v>4.9000000000000004</v>
      </c>
      <c r="F25" s="17" t="s">
        <v>61</v>
      </c>
      <c r="G25" s="17"/>
      <c r="H25" s="17"/>
      <c r="I25" s="17"/>
      <c r="J25" s="17"/>
      <c r="K25" s="17"/>
      <c r="L25" s="30"/>
      <c r="M25" s="2"/>
    </row>
    <row r="26" spans="1:14">
      <c r="A26" s="2" t="s">
        <v>62</v>
      </c>
      <c r="B26" s="17">
        <v>1.9</v>
      </c>
      <c r="C26" s="17">
        <v>1.6</v>
      </c>
      <c r="D26" s="17">
        <v>2.1</v>
      </c>
      <c r="E26" s="17" t="s">
        <v>63</v>
      </c>
      <c r="F26" s="17"/>
      <c r="G26" s="17"/>
      <c r="H26" s="17"/>
      <c r="I26" s="17"/>
      <c r="J26" s="17"/>
      <c r="K26" s="17"/>
      <c r="L26" s="30"/>
      <c r="M26" s="2"/>
    </row>
    <row r="27" spans="1:14">
      <c r="A27" s="2" t="s">
        <v>64</v>
      </c>
      <c r="B27" s="17">
        <v>1.4</v>
      </c>
      <c r="C27" s="17">
        <v>0.9</v>
      </c>
      <c r="D27" s="17" t="s">
        <v>65</v>
      </c>
      <c r="E27" s="17"/>
      <c r="F27" s="17"/>
      <c r="G27" s="17"/>
      <c r="H27" s="17"/>
      <c r="I27" s="17"/>
      <c r="J27" s="17"/>
      <c r="K27" s="17"/>
      <c r="L27" s="30"/>
      <c r="M27" s="2"/>
    </row>
    <row r="28" spans="1:14">
      <c r="A28" s="2" t="s">
        <v>66</v>
      </c>
      <c r="B28" s="17"/>
      <c r="C28" s="17"/>
      <c r="D28" s="17">
        <v>0.4</v>
      </c>
      <c r="E28" s="17" t="s">
        <v>67</v>
      </c>
      <c r="F28" s="17"/>
      <c r="G28" s="17"/>
      <c r="H28" s="17"/>
      <c r="I28" s="17"/>
      <c r="J28" s="17"/>
      <c r="K28" s="17"/>
      <c r="L28" s="30"/>
      <c r="M28" s="2"/>
    </row>
    <row r="29" spans="1:14">
      <c r="A29" s="2" t="s">
        <v>68</v>
      </c>
      <c r="B29" s="17">
        <v>0.6</v>
      </c>
      <c r="C29" s="17">
        <v>2.1</v>
      </c>
      <c r="D29" s="17">
        <v>6.6</v>
      </c>
      <c r="E29" s="17">
        <v>5.7</v>
      </c>
      <c r="F29" s="17">
        <v>8.1</v>
      </c>
      <c r="G29" s="17">
        <v>9.1</v>
      </c>
      <c r="H29" s="17">
        <v>8.1999999999999993</v>
      </c>
      <c r="I29" s="17">
        <v>7.8</v>
      </c>
      <c r="J29" s="17">
        <v>7.9</v>
      </c>
      <c r="K29" s="17">
        <v>7.5</v>
      </c>
      <c r="L29" s="30">
        <f>652.7/L41*100</f>
        <v>7.5060087169520564</v>
      </c>
      <c r="M29" s="2"/>
    </row>
    <row r="30" spans="1:14">
      <c r="A30" s="2" t="s">
        <v>69</v>
      </c>
      <c r="B30" s="17"/>
      <c r="C30" s="17"/>
      <c r="D30" s="17">
        <v>0.6</v>
      </c>
      <c r="E30" s="17">
        <v>0.9</v>
      </c>
      <c r="F30" s="17" t="s">
        <v>68</v>
      </c>
      <c r="G30" s="17"/>
      <c r="H30" s="17"/>
      <c r="I30" s="17"/>
      <c r="J30" s="17"/>
      <c r="K30" s="17"/>
      <c r="L30" s="30"/>
      <c r="M30" s="2"/>
    </row>
    <row r="31" spans="1:14">
      <c r="A31" s="2" t="s">
        <v>11</v>
      </c>
      <c r="B31" s="17"/>
      <c r="C31" s="17"/>
      <c r="D31" s="17"/>
      <c r="E31" s="17">
        <v>1.6</v>
      </c>
      <c r="F31" s="17">
        <v>2.7</v>
      </c>
      <c r="G31" s="17">
        <v>2.8</v>
      </c>
      <c r="H31" s="17">
        <v>2.9</v>
      </c>
      <c r="I31" s="17">
        <v>4.0999999999999996</v>
      </c>
      <c r="J31" s="17">
        <v>3.8</v>
      </c>
      <c r="K31" s="17">
        <v>3.8</v>
      </c>
      <c r="L31" s="30">
        <f>331.7/L41*100</f>
        <v>3.8145290200903887</v>
      </c>
      <c r="M31" s="2"/>
    </row>
    <row r="32" spans="1:14">
      <c r="A32" s="2" t="s">
        <v>12</v>
      </c>
      <c r="B32" s="17">
        <v>1.9</v>
      </c>
      <c r="C32" s="17">
        <v>1.7</v>
      </c>
      <c r="D32" s="17">
        <v>2.1</v>
      </c>
      <c r="E32" s="17">
        <v>1.5</v>
      </c>
      <c r="F32" s="17">
        <v>2.7</v>
      </c>
      <c r="G32" s="17" t="s">
        <v>13</v>
      </c>
      <c r="H32" s="17"/>
      <c r="I32" s="17"/>
      <c r="J32" s="17"/>
      <c r="K32" s="17"/>
      <c r="L32" s="30"/>
      <c r="M32" s="2"/>
    </row>
    <row r="33" spans="1:13">
      <c r="A33" s="2" t="s">
        <v>14</v>
      </c>
      <c r="B33" s="17"/>
      <c r="C33" s="17"/>
      <c r="D33" s="17"/>
      <c r="E33" s="17"/>
      <c r="F33" s="17"/>
      <c r="G33" s="17"/>
      <c r="H33" s="17">
        <v>0.1</v>
      </c>
      <c r="I33" s="17" t="s">
        <v>74</v>
      </c>
      <c r="J33" s="34"/>
      <c r="K33" s="17"/>
      <c r="L33" s="21"/>
      <c r="M33" s="2"/>
    </row>
    <row r="34" spans="1:13">
      <c r="A34" s="2" t="s">
        <v>15</v>
      </c>
      <c r="B34" s="17"/>
      <c r="C34" s="17"/>
      <c r="D34" s="17"/>
      <c r="E34" s="17"/>
      <c r="F34" s="17"/>
      <c r="G34" s="17"/>
      <c r="H34" s="17"/>
      <c r="I34" s="17">
        <f>14.3/I41*100</f>
        <v>0.20565183001366219</v>
      </c>
      <c r="J34" s="17">
        <f>101.6/J41*100</f>
        <v>1.2543209876543209</v>
      </c>
      <c r="K34" s="17">
        <f>202.2/K41*100</f>
        <v>2.3543658232711944</v>
      </c>
      <c r="L34" s="30">
        <f>314.7/L41*100</f>
        <v>3.6190300953344754</v>
      </c>
      <c r="M34" s="2"/>
    </row>
    <row r="35" spans="1:13">
      <c r="A35" s="2" t="s">
        <v>76</v>
      </c>
      <c r="B35" s="17"/>
      <c r="C35" s="17"/>
      <c r="D35" s="17"/>
      <c r="E35" s="17"/>
      <c r="F35" s="17"/>
      <c r="G35" s="17">
        <f>7.6/G41*100</f>
        <v>0.15081160455609796</v>
      </c>
      <c r="H35" s="17">
        <f>23.9/H41*100</f>
        <v>0.4126879975135116</v>
      </c>
      <c r="I35" s="17">
        <f>37.1/I41*100</f>
        <v>0.53354425828719354</v>
      </c>
      <c r="J35" s="17">
        <f>51/J41*100</f>
        <v>0.62962962962962965</v>
      </c>
      <c r="K35" s="17">
        <f>63.7/K41*100</f>
        <v>0.74170674056565333</v>
      </c>
      <c r="L35" s="30">
        <f>74.3/L41*100</f>
        <v>0.85444530055084689</v>
      </c>
      <c r="M35" s="2"/>
    </row>
    <row r="36" spans="1:13">
      <c r="A36" s="2" t="s">
        <v>77</v>
      </c>
      <c r="B36" s="17"/>
      <c r="C36" s="17"/>
      <c r="D36" s="17"/>
      <c r="E36" s="17"/>
      <c r="F36" s="17"/>
      <c r="G36" s="17">
        <f>8.4/G41*100</f>
        <v>0.16668651029884513</v>
      </c>
      <c r="H36" s="17">
        <f>29/H41*100</f>
        <v>0.50075112669003496</v>
      </c>
      <c r="I36" s="17">
        <f>50/I41*100</f>
        <v>0.7190623427051126</v>
      </c>
      <c r="J36" s="17">
        <f>59/J41*100</f>
        <v>0.72839506172839508</v>
      </c>
      <c r="K36" s="17">
        <f>70.6/K41*100</f>
        <v>0.82204860100369115</v>
      </c>
      <c r="L36" s="30">
        <f>78.5/L41*100</f>
        <v>0.90274503490230784</v>
      </c>
      <c r="M36" s="2"/>
    </row>
    <row r="37" spans="1:13">
      <c r="A37" s="2" t="s">
        <v>16</v>
      </c>
      <c r="B37" s="17"/>
      <c r="C37" s="17"/>
      <c r="D37" s="17"/>
      <c r="E37" s="17">
        <v>1.1000000000000001</v>
      </c>
      <c r="F37" s="17">
        <v>0.9</v>
      </c>
      <c r="G37" s="17">
        <v>0.8</v>
      </c>
      <c r="H37" s="17">
        <v>0.7</v>
      </c>
      <c r="I37" s="17">
        <f>36.9/I41*100</f>
        <v>0.530668008916373</v>
      </c>
      <c r="J37" s="17">
        <v>0.9</v>
      </c>
      <c r="K37" s="17">
        <v>0.8</v>
      </c>
      <c r="L37" s="30">
        <f>52.9/L41*100</f>
        <v>0.60834665409340238</v>
      </c>
      <c r="M37" s="2"/>
    </row>
    <row r="38" spans="1:13">
      <c r="A38" s="2" t="s">
        <v>17</v>
      </c>
      <c r="B38" s="17">
        <v>0.2</v>
      </c>
      <c r="C38" s="17">
        <v>0.2</v>
      </c>
      <c r="D38" s="17">
        <v>0.3</v>
      </c>
      <c r="E38" s="17">
        <v>0.3</v>
      </c>
      <c r="F38" s="17">
        <v>0.1</v>
      </c>
      <c r="G38" s="17">
        <v>0.1</v>
      </c>
      <c r="H38" s="17">
        <v>0.1</v>
      </c>
      <c r="I38" s="17">
        <f>3.9/I41*100</f>
        <v>5.6086862730998777E-2</v>
      </c>
      <c r="J38" s="17">
        <v>0.05</v>
      </c>
      <c r="K38" s="17">
        <v>0.06</v>
      </c>
      <c r="L38" s="30"/>
      <c r="M38" s="2"/>
    </row>
    <row r="39" spans="1:13">
      <c r="A39" s="2" t="s">
        <v>80</v>
      </c>
      <c r="B39" s="17"/>
      <c r="C39" s="17"/>
      <c r="D39" s="17"/>
      <c r="E39" s="17"/>
      <c r="F39" s="17">
        <v>0.8</v>
      </c>
      <c r="G39" s="17">
        <v>0.4</v>
      </c>
      <c r="H39" s="17">
        <v>0.2</v>
      </c>
      <c r="I39" s="17">
        <v>0.2</v>
      </c>
      <c r="J39" s="17"/>
      <c r="K39" s="17"/>
      <c r="L39" s="30"/>
      <c r="M39" s="2"/>
    </row>
    <row r="40" spans="1:13">
      <c r="A40" s="2" t="s">
        <v>83</v>
      </c>
      <c r="B40" s="17"/>
      <c r="C40" s="17"/>
      <c r="D40" s="17"/>
      <c r="E40" s="17"/>
      <c r="F40" s="17"/>
      <c r="G40" s="17"/>
      <c r="H40" s="17" t="s">
        <v>18</v>
      </c>
      <c r="I40" s="17" t="s">
        <v>18</v>
      </c>
      <c r="J40" s="17" t="s">
        <v>18</v>
      </c>
      <c r="K40" s="17"/>
      <c r="L40" s="35"/>
      <c r="M40" s="2"/>
    </row>
    <row r="41" spans="1:13">
      <c r="A41" t="s">
        <v>19</v>
      </c>
      <c r="B41">
        <v>716.3</v>
      </c>
      <c r="C41">
        <v>1242.9000000000001</v>
      </c>
      <c r="D41" s="12">
        <v>1651.4</v>
      </c>
      <c r="E41" s="12">
        <v>2677.4</v>
      </c>
      <c r="F41" s="12">
        <v>4218.5</v>
      </c>
      <c r="G41" s="12">
        <v>5039.3999999999996</v>
      </c>
      <c r="H41" s="12">
        <v>5791.3</v>
      </c>
      <c r="I41" s="12">
        <v>6953.5</v>
      </c>
      <c r="J41" s="12">
        <v>8100</v>
      </c>
      <c r="K41" s="12">
        <v>8588.2999999999993</v>
      </c>
      <c r="L41" s="12">
        <v>8695.7000000000007</v>
      </c>
    </row>
    <row r="42" spans="1:13">
      <c r="A42" s="2" t="s">
        <v>20</v>
      </c>
      <c r="B42" s="17">
        <f>SUM(B18+B20+B3+B22)</f>
        <v>35.299999999999997</v>
      </c>
      <c r="C42" s="17">
        <f>SUM(C18+C24+C20+C3)</f>
        <v>54.099999999999994</v>
      </c>
      <c r="D42" s="17">
        <f>SUM(D3+D18+D20+D24)</f>
        <v>69.099999999999994</v>
      </c>
      <c r="E42" s="17">
        <f>SUM(E3+E18+E24+E29)</f>
        <v>78.900000000000006</v>
      </c>
      <c r="F42" s="17">
        <f>SUM(F3+F18+F24+F29)</f>
        <v>78.621666469124094</v>
      </c>
      <c r="G42" s="17">
        <f>SUM(G3+G18+G17+G23)</f>
        <v>85.766055482795579</v>
      </c>
      <c r="H42" s="17">
        <f>SUM(H3+H18+H17+H23)</f>
        <v>84.300000000000011</v>
      </c>
      <c r="I42" s="17">
        <f>SUM(I3+I18+I17+I23)</f>
        <v>82.8</v>
      </c>
      <c r="J42" s="17">
        <f>SUM(J3+J18+J17+J23)</f>
        <v>84.292592592592598</v>
      </c>
      <c r="K42" s="17">
        <f>SUM(K3+K18+K17+K23)</f>
        <v>83.054724450706203</v>
      </c>
      <c r="L42" s="30">
        <f>SUM(L3+L17+L18+L23)</f>
        <v>81.003254482100331</v>
      </c>
      <c r="M42" s="2"/>
    </row>
    <row r="43" spans="1:13">
      <c r="A43" s="2" t="s">
        <v>86</v>
      </c>
      <c r="B43" s="17">
        <f>SUMSQ(B3,B6,B7,B8,B9,B14,B18,B20,B19,B21,B22,B25,B26,B27,B29,B32,B5,B38)</f>
        <v>563.88000000000011</v>
      </c>
      <c r="C43" s="17">
        <f>SUMSQ(C3,C6,C7,C8,C9,C14,C16,C18,C19,C20,C21,C24,C25,C26,C27,C29,C32,C5,C38)</f>
        <v>1014.6199999999997</v>
      </c>
      <c r="D43" s="17">
        <f>SUMSQ(D3,D6,D7,D8,D9,D11,D12,D13,D14,D15,D18,D19,D20,D24,D25,D26,D28,D29,D30,D32,D5,D38)</f>
        <v>1594.56</v>
      </c>
      <c r="E43" s="17">
        <f>SUMSQ(E3,E4,E6,E7,E8,E9,E11,E18,E19,E24,E25,E29,E30,E31,E32,E37,E5,E38)</f>
        <v>2061.21</v>
      </c>
      <c r="F43" s="17">
        <f>SUMSQ(F3,F6,F7,F8,F18,F19,F17,F24,F29,F31,F32,F37,F5,F38,F39)</f>
        <v>1901.1664632725563</v>
      </c>
      <c r="G43" s="17">
        <f>SUMSQ(G3,G18,G17,G23,G29,G31,G36,G35,G37,G5,G38,G39)</f>
        <v>2133.721243806252</v>
      </c>
      <c r="H43" s="17">
        <f>SUMSQ(H3,H18,H17,H23,H29,H31,H33,H36,H35,H37,H5,H38,H39)</f>
        <v>2008.5510630741728</v>
      </c>
      <c r="I43" s="17">
        <f>SUMSQ(I3,I18,I17,I23,I29,I31,I34,I36,I35,I37,I5,I38,I39)</f>
        <v>1941.1387670752938</v>
      </c>
      <c r="J43" s="17">
        <f>SUMSQ(J3,J18,J17,J23,J29,J31,J34,J36,J35,J37,J38)</f>
        <v>1997.492868846213</v>
      </c>
      <c r="K43" s="17">
        <f>SUMSQ(K3,K18,K17,K23,K29,K31,K34,K36,K35,K37,K38)</f>
        <v>1934.7472263616799</v>
      </c>
      <c r="L43" s="30">
        <f>SUMSQ(L3,L18,L17,L23,L29,L31,L34,L36,L35,L37)</f>
        <v>1814.6576526959263</v>
      </c>
      <c r="M43" s="2"/>
    </row>
    <row r="44" spans="1:13">
      <c r="A44" s="2"/>
      <c r="B44" s="31"/>
      <c r="C44" s="31"/>
      <c r="D44" s="31"/>
      <c r="E44" s="31"/>
      <c r="F44" s="31"/>
      <c r="G44" s="31"/>
      <c r="H44" s="31"/>
      <c r="I44" s="31"/>
      <c r="J44" s="31"/>
      <c r="K44" s="31"/>
      <c r="L44" s="2"/>
      <c r="M44" s="2"/>
    </row>
    <row r="45" spans="1:13">
      <c r="A45" s="27" t="s">
        <v>21</v>
      </c>
    </row>
  </sheetData>
  <phoneticPr fontId="2" type="noConversion"/>
  <pageMargins left="0.75" right="0.75" top="1" bottom="1" header="0.5" footer="0.5"/>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Cable Satellit &amp; IPTV ($)</vt:lpstr>
      <vt:lpstr>Cable Satellite &amp; IPTV (mrkt)</vt:lpstr>
    </vt:vector>
  </TitlesOfParts>
  <Company>School of Life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Currie</dc:creator>
  <cp:lastModifiedBy>Caitlin Currie</cp:lastModifiedBy>
  <dcterms:created xsi:type="dcterms:W3CDTF">2013-10-22T01:10:28Z</dcterms:created>
  <dcterms:modified xsi:type="dcterms:W3CDTF">2013-10-22T01:12:18Z</dcterms:modified>
</cp:coreProperties>
</file>