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840" tabRatio="500"/>
  </bookViews>
  <sheets>
    <sheet name="Cable, Satellite &amp; IPTV" sheetId="1" r:id="rId1"/>
  </sheets>
  <definedNames>
    <definedName name="_xlnm.Print_Area" localSheetId="0">'Cable, Satellite &amp; IPTV'!$A$1:$H$24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9" i="1"/>
  <c r="B28"/>
  <c r="H15"/>
  <c r="H4"/>
  <c r="H16"/>
  <c r="H5"/>
  <c r="H17"/>
  <c r="H6"/>
  <c r="H18"/>
  <c r="H22"/>
  <c r="G4"/>
  <c r="G16"/>
  <c r="G22"/>
  <c r="F15"/>
  <c r="F4"/>
  <c r="F16"/>
  <c r="F17"/>
  <c r="F18"/>
  <c r="F22"/>
  <c r="E15"/>
  <c r="E16"/>
  <c r="E17"/>
  <c r="E18"/>
  <c r="E22"/>
  <c r="D15"/>
  <c r="D16"/>
  <c r="D17"/>
  <c r="D18"/>
  <c r="D22"/>
  <c r="H21"/>
  <c r="G21"/>
  <c r="F21"/>
  <c r="E21"/>
  <c r="D21"/>
  <c r="H19"/>
  <c r="G19"/>
  <c r="F19"/>
  <c r="E19"/>
  <c r="D19"/>
  <c r="C19"/>
  <c r="B19"/>
  <c r="C16"/>
  <c r="B16"/>
</calcChain>
</file>

<file path=xl/comments1.xml><?xml version="1.0" encoding="utf-8"?>
<comments xmlns="http://schemas.openxmlformats.org/spreadsheetml/2006/main">
  <authors>
    <author>Brian Wilkinson</author>
    <author>Carleton University</author>
    <author>HAN</author>
    <author>LR</author>
    <author>Dwayne Winseck</author>
  </authors>
  <commentList>
    <comment ref="B2" authorId="0">
      <text>
        <r>
          <rPr>
            <b/>
            <sz val="9"/>
            <color indexed="81"/>
            <rFont val="Calibri"/>
            <family val="2"/>
          </rPr>
          <t>Brian Wilkinson: QMI AnnRpt, p. 26.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2" authorId="0">
      <text>
        <r>
          <rPr>
            <b/>
            <sz val="9"/>
            <color indexed="81"/>
            <rFont val="Calibri"/>
            <family val="2"/>
          </rPr>
          <t xml:space="preserve">Brian Wilkinson: </t>
        </r>
        <r>
          <rPr>
            <sz val="9"/>
            <color indexed="81"/>
            <rFont val="Calibri"/>
            <family val="2"/>
          </rPr>
          <t xml:space="preserve">CRTC Aggregated AnnRpt
</t>
        </r>
      </text>
    </comment>
    <comment ref="F2" authorId="0">
      <text>
        <r>
          <rPr>
            <b/>
            <sz val="9"/>
            <color indexed="81"/>
            <rFont val="Calibri"/>
            <family val="2"/>
          </rPr>
          <t xml:space="preserve">Brian Wilkinson: </t>
        </r>
        <r>
          <rPr>
            <sz val="9"/>
            <color indexed="81"/>
            <rFont val="Calibri"/>
            <family val="2"/>
          </rPr>
          <t xml:space="preserve">CRTC Aggregated AnnRpt
</t>
        </r>
      </text>
    </comment>
    <comment ref="G2" authorId="0">
      <text>
        <r>
          <rPr>
            <b/>
            <sz val="9"/>
            <color indexed="81"/>
            <rFont val="Calibri"/>
            <family val="2"/>
          </rPr>
          <t xml:space="preserve">Brian Wilkinson: </t>
        </r>
        <r>
          <rPr>
            <sz val="9"/>
            <color indexed="81"/>
            <rFont val="Calibri"/>
            <family val="2"/>
          </rPr>
          <t xml:space="preserve">CRTC Aggregated AnnRpt
</t>
        </r>
      </text>
    </comment>
    <comment ref="B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23.97%
Estimated French Revenue: 305*23.97% = 73.11 (million)</t>
        </r>
      </text>
    </comment>
    <comment ref="C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856.7*23.59% (million)</t>
        </r>
      </text>
    </comment>
    <comment ref="D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2006 is based on the percentage of Quebec population out of national population in 2006.
Quebec: 7,631,552
(Source: Statistics Canada, Table 051-0001, http://www5.statcan.gc.ca/cansim/a47)
National: 32,576,074
(Source: Statistics Canada, Table 051-0001, http://www5.statcan.gc.ca/cansim/a47)
Percentage of Quebec population out of national population in 2000:
7,631,552/32,576,074 = 23.43%
Estimated French Revenue: 1150*23.43%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2008 is based on the percentage of Quebec population out of national population in 2008.
Quebec: 7,750,518
(Source: Statistics Canada, Table 051-0001, http://www5.statcan.gc.ca/cansim/a47)
National: 33,317,662
(Source: Statistics Canada, Table 051-0001, http://www5.statcan.gc.ca/cansim/a47)
Percentage of Quebec population out of national population in 2000:
7,750,518/33,317,662 = 23.26%
Estimated French Revenue: 1450*23.26%</t>
        </r>
      </text>
    </comment>
    <comment ref="F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2010 is based on the percentage of Quebec population out of national population in 2010.
Quebec: 7,905,087
(Source: Statistics Canada, Table 051-0001, http://www5.statcan.gc.ca/cansim/a47)
National: 34,126,547
(Source: Statistics Canada, Table 051-0001, http://www5.statcan.gc.ca/cansim/a47)
Percentage of Quebec population out of national population in 2000:
7,905,087/34,126,547 = 23.16%
Estimated French Revenue: 1697.8*23.16%=393.2 (million)</t>
        </r>
      </text>
    </comment>
    <comment ref="G3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2011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1849.3*23.14%=427.93 (million)</t>
        </r>
      </text>
    </comment>
    <comment ref="B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2000 is based on the percentage of Quebec population out of national population (excluding western provinces: British Columbia, Manitoba, Alberta, and Saskatchewan)
 in 2000.
Quebec pop: 7,356,951
(Source: Statistics Canada, Table 051-0001)
National pop exluding Western Provinces: 21,487,424
(Source: Statistics Canada, Table 051-0001)
Percentage of Quebec pop out of national pop (excluding Western provinces) in 2000:
7,356,951/21,487,424= 34.24%
Estimated French Revenue:Total revenue*34.24%</t>
        </r>
      </text>
    </comment>
    <comment ref="C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2004 is based on the percentage of Quebec population out of national population (excluding western provinces: British Columbia, Manitoba, Alberta, and Saskatchewan)
 in 2004.
Quebec pop: 7,535,929
(Source: Statistics Canada, Table 051-0001)
National pop exluding Western Provinces: 22,375,929
(Source: Statistics Canada, Table 051-0001)
Percentage of Quebec pop out of national pop (excluding Western provinces) in 2004:
7,535,929/22,375,929= 33.68%
Estimated French Revenue:Total revenue*33.68%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2006 is based on the percentage of Quebec population out of national population (excluding western provinces: British Columbia, Manitoba, Alberta, and Saskatchewan)
 in 2006.
Quebec pop: 7,631,552
(Source: Statistics Canada, Table 051-0001)
National pop exluding Western Provinces: 22,735,088
(Source: Statistics Canada, Table 051-0001)
Percentage of Quebec pop out of national pop (excluding Western provinces) :
7,631,552/22,735,088= 33.57%
Estimated French Revenue:Total revenue*33.57%</t>
        </r>
      </text>
    </comment>
    <comment ref="E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2008 is based on the percentage of Quebec population out of national population (excluding western provinces: British Columbia, Manitoba, Alberta, and Saskatchewan)
 in 2008.
Quebec pop: 7,750,518
(Source: Statistics Canada, Table 051-0001)
National pop exluding Western Provinces: 23,121,686
(Source: Statistics Canada, Table 051-0001)
Percentage of Quebec pop out of national pop (excluding Western provinces) :
7,750,5182/23,121,686= 33.52%
Estimated French Revenue:Total revenue*33.52%</t>
        </r>
      </text>
    </comment>
    <comment ref="F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2010 is based on the percentage of Quebec population out of national population (excluding western provinces: British Columbia, Manitoba, Alberta, and Saskatchewan)
 in 2010.
Quebec pop: 7,905,087
(Source: Statistics Canada, Table 051-0001)
National pop exluding Western Provinces: 23,593,686
(Source: Statistics Canada, Table 051-0001)
Percentage of Quebec pop out of national pop (excluding Western provinces) :
7,905,087/23,593,686= 33.51%
Estimated French Revenue:Total revenue*33.51%</t>
        </r>
      </text>
    </comment>
    <comment ref="G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2011 is based on the percentage of Quebec population out of national population (excluding western provinces: British Columbia, Manitoba, Alberta, and Saskatchewan)
 in 2011.
Quebec pop: 7,977,989
(Source: Statistics Canada, Table 051-0001)
National pop exluding Western Provinces: 23,819,832
(Source: Statistics Canada, Table 051-0001)
Percentage of Quebec pop out of national pop (excluding Western provinces): 33.49%
Estimated French Revenue:Total revenue*33.49%</t>
        </r>
      </text>
    </comment>
    <comment ref="H4" authorId="2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2012 is based on the percentage of Quebec population out of national population (excluding western provinces: British Columbia, Manitoba, Alberta, and Saskatchewan)
 in 2011.
Quebec pop: 7,977,989
(Source: Statistics Canada, Table 051-0001)
National pop exluding Western Provinces: 23,819,832
(Source: Statistics Canada, Table 051-0001)
Percentage of Quebec pop out of national pop (excluding Western provinces): 33.49%
Estimated French Revenue:Total revenue*33.49%</t>
        </r>
      </text>
    </comment>
    <comment ref="B5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C5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D5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F5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G5" authorId="2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H5" authorId="2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A6" authorId="0">
      <text>
        <r>
          <rPr>
            <b/>
            <sz val="9"/>
            <color indexed="81"/>
            <rFont val="Calibri"/>
            <family val="2"/>
          </rPr>
          <t>Brian Wilkinson:</t>
        </r>
        <r>
          <rPr>
            <sz val="9"/>
            <color indexed="81"/>
            <rFont val="Calibri"/>
            <family val="2"/>
          </rPr>
          <t xml:space="preserve">
 Quebec share derived from Statistics Canada, Table 353-0003</t>
        </r>
      </text>
    </comment>
    <comment ref="B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23.97%
Estimated French Revenue: Total Revenue*23.97%</t>
        </r>
      </text>
    </comment>
    <comment ref="C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Total Revenue*23.59% (million)</t>
        </r>
      </text>
    </comment>
    <comment ref="D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2006 is based on the percentage of Quebec population out of national population in 2006.
Quebec: 7,631,552
(Source: Statistics Canada, Table 051-0001, http://www5.statcan.gc.ca/cansim/a47)
National: 32,576,074
(Source: Statistics Canada, Table 051-0001, http://www5.statcan.gc.ca/cansim/a47)
Percentage of Quebec population out of national population in 2000:
7,631,552/32,576,074 = 23.43%
Estimated French Revenue:Total Revenue*23.43%</t>
        </r>
      </text>
    </comment>
    <comment ref="E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2008 is based on the percentage of Quebec population out of national population in 2008.
Quebec: 7,750,518
(Source: Statistics Canada, Table 051-0001, http://www5.statcan.gc.ca/cansim/a47)
National: 33,317,662
(Source: Statistics Canada, Table 051-0001, http://www5.statcan.gc.ca/cansim/a47)
Percentage of Quebec population out of national population in 2000:
7,750,518/33,317,662 = 23.26%
Estimated French Revenue: Total Revenue*23.26%</t>
        </r>
      </text>
    </comment>
    <comment ref="F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2010 is based on the percentage of Quebec population out of national population in 2010.
Quebec: 7,905,087
(Source: Statistics Canada, Table 051-0001, http://www5.statcan.gc.ca/cansim/a47)
National: 34,126,547
(Source: Statistics Canada, Table 051-0001, http://www5.statcan.gc.ca/cansim/a47)
Percentage of Quebec population out of national population in 2000:
7,905,087/34,126,547 = 23.16%
Estimated French Revenue: Total Revenue*23.16% (million)</t>
        </r>
      </text>
    </comment>
    <comment ref="G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2011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  <comment ref="H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2012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  <comment ref="B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23.97%
Estimated French Revenue: Total Revenue*23.97%</t>
        </r>
      </text>
    </comment>
    <comment ref="C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Total Revenue*23.59% (million)</t>
        </r>
      </text>
    </comment>
    <comment ref="D8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Financial Summaries, Broadcasting Distribution:
http://www.crtc.gc.ca/eng/publications/reports/BrAnalysis/dist2010/bdu3.htm</t>
        </r>
      </text>
    </comment>
    <comment ref="E8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Financial Summaries, Broadcasting Distribution: http://www.crtc.gc.ca/eng/publications/reports/BrAnalysis/dist2012/bdu03.htm</t>
        </r>
      </text>
    </comment>
    <comment ref="F8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Financial Summaries, Broadcasting Distribution:  http://www.crtc.gc.ca/eng/publications/reports/BrAnalysis/dist2012/bdu03.htm</t>
        </r>
      </text>
    </comment>
    <comment ref="G8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CRTC Financial Summaries, Broadcasting Distribution:  http://www.crtc.gc.ca/eng/publications/reports/BrAnalysis/dist2012/bdu03.htm</t>
        </r>
      </text>
    </comment>
    <comment ref="H8" authorId="4">
      <text>
        <r>
          <rPr>
            <sz val="9"/>
            <color indexed="81"/>
            <rFont val="Cambria"/>
          </rPr>
          <t>CRTC Financial Summaries, Broadcasting Distribution:  http://www.crtc.gc.ca/eng/publications/reports/BrAnalysis/dist2012/bdu03.htm</t>
        </r>
      </text>
    </comment>
    <comment ref="R1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2011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  <comment ref="A18" authorId="0">
      <text>
        <r>
          <rPr>
            <b/>
            <sz val="9"/>
            <color indexed="81"/>
            <rFont val="Calibri"/>
            <family val="2"/>
          </rPr>
          <t>Brian Wilkinson:</t>
        </r>
        <r>
          <rPr>
            <sz val="9"/>
            <color indexed="81"/>
            <rFont val="Calibri"/>
            <family val="2"/>
          </rPr>
          <t xml:space="preserve">
 Quebec share derived from Statistics Canada, Table 353-0003</t>
        </r>
      </text>
    </comment>
    <comment ref="B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23.97%
Estimated French Revenue: Total Revenue*23.97%</t>
        </r>
      </text>
    </comment>
    <comment ref="C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Total Revenue*23.59% (million)</t>
        </r>
      </text>
    </comment>
    <comment ref="D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2006 is based on the percentage of Quebec population out of national population in 2006.
Quebec: 7,631,552
(Source: Statistics Canada, Table 051-0001, http://www5.statcan.gc.ca/cansim/a47)
National: 32,576,074
(Source: Statistics Canada, Table 051-0001, http://www5.statcan.gc.ca/cansim/a47)
Percentage of Quebec population out of national population in 2000:
7,631,552/32,576,074 = 23.43%
Estimated French Revenue:Total Revenue*23.43%</t>
        </r>
      </text>
    </comment>
    <comment ref="E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2008 is based on the percentage of Quebec population out of national population in 2008.
Quebec: 7,750,518
(Source: Statistics Canada, Table 051-0001, http://www5.statcan.gc.ca/cansim/a47)
National: 33,317,662
(Source: Statistics Canada, Table 051-0001, http://www5.statcan.gc.ca/cansim/a47)
Percentage of Quebec population out of national population in 2000:
7,750,518/33,317,662 = 23.26%
Estimated French Revenue: Total Revenue*23.26%</t>
        </r>
      </text>
    </comment>
    <comment ref="F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2010 is based on the percentage of Quebec population out of national population in 2010.
Quebec: 7,905,087
(Source: Statistics Canada, Table 051-0001, http://www5.statcan.gc.ca/cansim/a47)
National: 34,126,547
(Source: Statistics Canada, Table 051-0001, http://www5.statcan.gc.ca/cansim/a47)
Percentage of Quebec population out of national population in 2000:
7,905,087/34,126,547 = 23.16%
Estimated French Revenue: Total Revenue*23.16% (million)</t>
        </r>
      </text>
    </comment>
    <comment ref="G18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2011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  <comment ref="A20" authorId="0">
      <text>
        <r>
          <rPr>
            <b/>
            <sz val="9"/>
            <color indexed="81"/>
            <rFont val="Calibri"/>
            <family val="2"/>
          </rPr>
          <t>Brian Wilkinson:</t>
        </r>
        <r>
          <rPr>
            <sz val="9"/>
            <color indexed="81"/>
            <rFont val="Calibri"/>
            <family val="2"/>
          </rPr>
          <t xml:space="preserve">
 Quebec share derived from Statistics Canada, Table 353-0003</t>
        </r>
      </text>
    </comment>
    <comment ref="B20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2000 is based on the percentage of Quebec population out of national population in 2000.
Quebec: 7,356,951
(Source: Statistics Canada, Table 051-0001, http://www5.statcan.gc.ca/cansim/a47)
National: 30,685,730
(Source: Statistics Canada, Table 051-0001, http://www5.statcan.gc.ca/cansim/a47)
Percentage of Quebec population out of national population in 2000:
7,356,951/30,685,730 = 23.97%
Estimated French Revenue: Total Revenue*23.97%</t>
        </r>
      </text>
    </comment>
    <comment ref="C20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Total Revenue*23.59% (million)</t>
        </r>
      </text>
    </comment>
    <comment ref="D20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See "subscribers":
http://www.crtc.gc.ca/eng/publications/reports/BrAnalysis/dist2010/bdu3.htm</t>
        </r>
      </text>
    </comment>
    <comment ref="E20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See "Subscribers"  http://www.crtc.gc.ca/eng/publications/reports/BrAnalysis/dist2012/bdu03.htm</t>
        </r>
      </text>
    </comment>
    <comment ref="F20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See "Subscribers"  http://www.crtc.gc.ca/eng/publications/reports/BrAnalysis/dist2012/bdu03.htm</t>
        </r>
      </text>
    </comment>
    <comment ref="G20" authorId="3">
      <text>
        <r>
          <rPr>
            <b/>
            <sz val="9"/>
            <color indexed="81"/>
            <rFont val="Calibri"/>
            <family val="2"/>
          </rPr>
          <t>LR:</t>
        </r>
        <r>
          <rPr>
            <sz val="9"/>
            <color indexed="81"/>
            <rFont val="Calibri"/>
            <family val="2"/>
          </rPr>
          <t xml:space="preserve">
See "Subscribers"  http://www.crtc.gc.ca/eng/publications/reports/BrAnalysis/dist2012/bdu03.htm</t>
        </r>
      </text>
    </comment>
    <comment ref="H20" authorId="4">
      <text>
        <r>
          <rPr>
            <sz val="9"/>
            <color indexed="81"/>
            <rFont val="Cambria"/>
          </rPr>
          <t>See "Subscribers"  http://www.crtc.gc.ca/eng/publications/reports/BrAnalysis/dist2012/bdu03.htm</t>
        </r>
      </text>
    </comment>
    <comment ref="J24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2004 is based on the percentage of Quebec population out of national population in 2004.
Quebec: 7,535,929
(Source: Statistics Canada, Table 051-0001, http://www5.statcan.gc.ca/cansim/a47)
National: 31,940,676
(Source: Statistics Canada, Table 051-0001, http://www5.statcan.gc.ca/cansim/a47)
Percentage of Quebec population out of national population in 2000:
7,535,929/31,940,676 = 23.59%
Estimated French Revenue: Total Revenue*23.59% (million)</t>
        </r>
      </text>
    </comment>
    <comment ref="J26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2011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  <comment ref="B27" authorId="2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for Bell in 2012 is based on the percentage of Quebec population out of national population (excluding western provinces: British Columbia, Manitoba, Alberta, and Saskatchewan)
 in 2011.
Quebec pop: 7,977,989
(Source: Statistics Canada, Table 051-0001)
National pop exluding Western Provinces: 23,819,832
(Source: Statistics Canada, Table 051-0001)
Percentage of Quebec pop out of national pop (excluding Western provinces): 33.49%
Estimated French Revenue:Total revenue*33.49%</t>
        </r>
      </text>
    </comment>
    <comment ref="B28" authorId="2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Revenue in Quebec market is based on the ratio of Cogeco's high speed internet subscribers in Quebec and Ontario in 2009 respectively 
Subscribers in Quebec:269,696
Subscribers in Ontario: 604,028
Total subscribers of Cogeco in Canada: 873,724
(Source: Cogeco Press Release, Continued growth for Cogeco Cable in the first quarter and upward revision of its fiscal 2010 guidelines, p.19)
Quebec% = 269,696/873,724 = 30.87%
Revenue Fr. = total rervenue*30.87%</t>
        </r>
      </text>
    </comment>
    <comment ref="A29" authorId="0">
      <text>
        <r>
          <rPr>
            <b/>
            <sz val="9"/>
            <color indexed="81"/>
            <rFont val="Calibri"/>
            <family val="2"/>
          </rPr>
          <t>Brian Wilkinson:</t>
        </r>
        <r>
          <rPr>
            <sz val="9"/>
            <color indexed="81"/>
            <rFont val="Calibri"/>
            <family val="2"/>
          </rPr>
          <t xml:space="preserve">
 Quebec share derived from Statistics Canada, Table 353-0003</t>
        </r>
      </text>
    </comment>
    <comment ref="B29" authorId="1">
      <text>
        <r>
          <rPr>
            <b/>
            <sz val="9"/>
            <color indexed="81"/>
            <rFont val="Tahoma"/>
            <family val="2"/>
          </rPr>
          <t>HAN:</t>
        </r>
        <r>
          <rPr>
            <sz val="9"/>
            <color indexed="81"/>
            <rFont val="Tahoma"/>
            <family val="2"/>
          </rPr>
          <t xml:space="preserve">
Estimated French Revenue in 2012 is based on the percentage of Quebec population out of national population in 2011.
Quebec: 7,977,989
(Source: Statistics Canada, Table 051-0001, http://www5.statcan.gc.ca/cansim/a47)
National: 34,483,975
(Source: Statistics Canada, Table 051-0001, http://www5.statcan.gc.ca/cansim/a47)
Percentage of Quebec population out of national population in 2000:
7,977,989/34,483,975 = 23.14%
Estimated French Revenue: Total revenue*23.14%(million)</t>
        </r>
      </text>
    </comment>
  </commentList>
</comments>
</file>

<file path=xl/sharedStrings.xml><?xml version="1.0" encoding="utf-8"?>
<sst xmlns="http://schemas.openxmlformats.org/spreadsheetml/2006/main" count="24" uniqueCount="14">
  <si>
    <t>Video Programming Distributors Ownership Groups, Revenues ( $Mill) and Concentration Levels, 2000-2012 (1)</t>
    <phoneticPr fontId="3" type="noConversion"/>
  </si>
  <si>
    <t>Quebecor</t>
    <phoneticPr fontId="3" type="noConversion"/>
  </si>
  <si>
    <t>Bell</t>
  </si>
  <si>
    <t>Cogeco</t>
  </si>
  <si>
    <t>Eastlink</t>
    <phoneticPr fontId="3" type="noConversion"/>
  </si>
  <si>
    <t>Other</t>
    <phoneticPr fontId="3" type="noConversion"/>
  </si>
  <si>
    <t>Quebec</t>
  </si>
  <si>
    <t>CR</t>
  </si>
  <si>
    <t>HHI</t>
  </si>
  <si>
    <t>Video Programming Distributors Ownership Groups, Market Shares (based on Revenues, $Mill) and Concentration Levels, 2000-2012 (1)</t>
    <phoneticPr fontId="3" type="noConversion"/>
  </si>
  <si>
    <t>Total $</t>
    <phoneticPr fontId="0" type="noConversion"/>
  </si>
  <si>
    <r>
      <t xml:space="preserve">Notes and Sources: </t>
    </r>
    <r>
      <rPr>
        <sz val="12"/>
        <rFont val="Cambria"/>
      </rPr>
      <t>See Appendix 2.</t>
    </r>
    <phoneticPr fontId="3" type="noConversion"/>
  </si>
  <si>
    <t>Quebecor/Videotron</t>
  </si>
  <si>
    <t>Bragg/Eastlink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</si>
</sst>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#,##0.0"/>
    <numFmt numFmtId="165" formatCode="0.0"/>
    <numFmt numFmtId="166" formatCode="0.0_ "/>
    <numFmt numFmtId="167" formatCode="#,##0.0_ "/>
    <numFmt numFmtId="168" formatCode="_(* #,##0.0_);_(* \(#,##0.0\);_(* &quot;-&quot;??_);_(@_)"/>
    <numFmt numFmtId="169" formatCode="0.000"/>
    <numFmt numFmtId="171" formatCode="#,##0.0000"/>
  </numFmts>
  <fonts count="26">
    <font>
      <sz val="12"/>
      <color indexed="8"/>
      <name val="Calibri"/>
      <family val="2"/>
    </font>
    <font>
      <b/>
      <sz val="12"/>
      <color indexed="8"/>
      <name val="Cambria"/>
    </font>
    <font>
      <sz val="12"/>
      <color indexed="8"/>
      <name val="Calibri"/>
      <family val="2"/>
    </font>
    <font>
      <sz val="8"/>
      <name val="Verdana"/>
    </font>
    <font>
      <sz val="11"/>
      <name val="Calibri"/>
      <family val="2"/>
      <charset val="134"/>
    </font>
    <font>
      <sz val="11"/>
      <color indexed="8"/>
      <name val="Calibri"/>
      <family val="2"/>
      <charset val="134"/>
    </font>
    <font>
      <sz val="12"/>
      <color indexed="12"/>
      <name val="Cambria"/>
    </font>
    <font>
      <sz val="11"/>
      <color indexed="12"/>
      <name val="Calibri"/>
      <family val="2"/>
      <charset val="134"/>
    </font>
    <font>
      <sz val="12"/>
      <color indexed="53"/>
      <name val="Cambria"/>
    </font>
    <font>
      <sz val="12"/>
      <name val="Cambria"/>
    </font>
    <font>
      <sz val="11"/>
      <color indexed="53"/>
      <name val="Calibri"/>
      <family val="2"/>
      <charset val="134"/>
    </font>
    <font>
      <sz val="12"/>
      <color indexed="8"/>
      <name val="Cambria"/>
    </font>
    <font>
      <sz val="12"/>
      <color indexed="12"/>
      <name val="Calibri"/>
      <family val="2"/>
    </font>
    <font>
      <sz val="11"/>
      <name val="Cambria"/>
    </font>
    <font>
      <sz val="12"/>
      <name val="Calibri"/>
    </font>
    <font>
      <b/>
      <sz val="11"/>
      <color indexed="8"/>
      <name val="宋体"/>
      <family val="1"/>
    </font>
    <font>
      <b/>
      <sz val="12"/>
      <color indexed="8"/>
      <name val="Calibri"/>
      <family val="2"/>
    </font>
    <font>
      <b/>
      <sz val="14"/>
      <color indexed="8"/>
      <name val="Cambria"/>
      <family val="1"/>
    </font>
    <font>
      <b/>
      <sz val="12"/>
      <name val="Cambria"/>
    </font>
    <font>
      <sz val="12"/>
      <name val="宋体"/>
      <family val="2"/>
    </font>
    <font>
      <sz val="11"/>
      <name val="宋体"/>
      <family val="2"/>
      <charset val="134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4" fillId="0" borderId="0" xfId="2" applyFont="1" applyFill="1">
      <alignment vertical="center"/>
    </xf>
    <xf numFmtId="165" fontId="6" fillId="0" borderId="0" xfId="3" applyNumberFormat="1" applyFont="1" applyAlignment="1">
      <alignment horizontal="right" vertical="center"/>
    </xf>
    <xf numFmtId="0" fontId="7" fillId="0" borderId="0" xfId="2" applyFont="1">
      <alignment vertical="center"/>
    </xf>
    <xf numFmtId="0" fontId="8" fillId="0" borderId="0" xfId="1" applyFont="1" applyFill="1"/>
    <xf numFmtId="0" fontId="9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right" vertical="center"/>
    </xf>
    <xf numFmtId="0" fontId="9" fillId="0" borderId="0" xfId="2" applyFont="1" applyFill="1">
      <alignment vertical="center"/>
    </xf>
    <xf numFmtId="0" fontId="2" fillId="0" borderId="0" xfId="1" applyFill="1"/>
    <xf numFmtId="0" fontId="9" fillId="0" borderId="0" xfId="1" applyFont="1" applyFill="1"/>
    <xf numFmtId="164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10" fillId="0" borderId="0" xfId="2" applyFont="1">
      <alignment vertical="center"/>
    </xf>
    <xf numFmtId="164" fontId="11" fillId="0" borderId="0" xfId="1" applyNumberFormat="1" applyFont="1" applyFill="1" applyAlignment="1">
      <alignment horizontal="left"/>
    </xf>
    <xf numFmtId="165" fontId="9" fillId="0" borderId="0" xfId="4" applyNumberFormat="1" applyFont="1" applyFill="1" applyAlignment="1">
      <alignment horizontal="right" vertical="center"/>
    </xf>
    <xf numFmtId="164" fontId="9" fillId="0" borderId="0" xfId="1" applyNumberFormat="1" applyFont="1" applyFill="1" applyAlignment="1">
      <alignment horizontal="right"/>
    </xf>
    <xf numFmtId="0" fontId="12" fillId="0" borderId="0" xfId="1" applyFont="1" applyFill="1"/>
    <xf numFmtId="9" fontId="12" fillId="0" borderId="0" xfId="5" applyFont="1" applyFill="1"/>
    <xf numFmtId="165" fontId="6" fillId="0" borderId="0" xfId="4" applyNumberFormat="1" applyFont="1" applyFill="1" applyAlignment="1">
      <alignment horizontal="right" vertical="center"/>
    </xf>
    <xf numFmtId="0" fontId="11" fillId="0" borderId="0" xfId="4" applyFont="1" applyFill="1" applyAlignment="1">
      <alignment horizontal="left"/>
    </xf>
    <xf numFmtId="166" fontId="9" fillId="0" borderId="0" xfId="2" applyNumberFormat="1" applyFont="1" applyFill="1">
      <alignment vertical="center"/>
    </xf>
    <xf numFmtId="164" fontId="11" fillId="0" borderId="0" xfId="1" applyNumberFormat="1" applyFont="1" applyFill="1" applyAlignment="1">
      <alignment horizontal="right"/>
    </xf>
    <xf numFmtId="0" fontId="9" fillId="0" borderId="0" xfId="1" applyFont="1" applyFill="1" applyAlignment="1">
      <alignment horizontal="left" vertical="center"/>
    </xf>
    <xf numFmtId="0" fontId="5" fillId="0" borderId="0" xfId="2">
      <alignment vertical="center"/>
    </xf>
    <xf numFmtId="165" fontId="13" fillId="0" borderId="0" xfId="2" applyNumberFormat="1" applyFont="1">
      <alignment vertical="center"/>
    </xf>
    <xf numFmtId="165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3" fillId="0" borderId="0" xfId="2" applyFont="1">
      <alignment vertical="center"/>
    </xf>
    <xf numFmtId="165" fontId="1" fillId="0" borderId="0" xfId="1" applyNumberFormat="1" applyFont="1" applyFill="1" applyAlignment="1">
      <alignment horizontal="left"/>
    </xf>
    <xf numFmtId="0" fontId="14" fillId="0" borderId="0" xfId="0" applyFont="1"/>
    <xf numFmtId="165" fontId="9" fillId="0" borderId="0" xfId="1" applyNumberFormat="1" applyFont="1" applyFill="1" applyAlignment="1"/>
    <xf numFmtId="167" fontId="13" fillId="0" borderId="0" xfId="2" applyNumberFormat="1" applyFont="1" applyFill="1">
      <alignment vertical="center"/>
    </xf>
    <xf numFmtId="165" fontId="15" fillId="0" borderId="0" xfId="2" applyNumberFormat="1" applyFont="1">
      <alignment vertical="center"/>
    </xf>
    <xf numFmtId="0" fontId="15" fillId="0" borderId="0" xfId="2" applyFont="1">
      <alignment vertical="center"/>
    </xf>
    <xf numFmtId="0" fontId="1" fillId="0" borderId="0" xfId="1" applyFont="1" applyFill="1" applyAlignment="1">
      <alignment horizontal="left" vertical="center"/>
    </xf>
    <xf numFmtId="165" fontId="9" fillId="0" borderId="0" xfId="1" applyNumberFormat="1" applyFont="1" applyFill="1" applyAlignment="1">
      <alignment vertical="center"/>
    </xf>
    <xf numFmtId="167" fontId="9" fillId="0" borderId="0" xfId="2" applyNumberFormat="1" applyFont="1" applyFill="1">
      <alignment vertical="center"/>
    </xf>
    <xf numFmtId="165" fontId="5" fillId="0" borderId="0" xfId="2" applyNumberFormat="1">
      <alignment vertical="center"/>
    </xf>
    <xf numFmtId="0" fontId="11" fillId="0" borderId="0" xfId="1" applyFont="1" applyFill="1" applyAlignment="1">
      <alignment horizontal="left" vertical="center"/>
    </xf>
    <xf numFmtId="165" fontId="9" fillId="0" borderId="0" xfId="1" applyNumberFormat="1" applyFont="1" applyFill="1" applyAlignment="1">
      <alignment horizontal="left" vertical="center"/>
    </xf>
    <xf numFmtId="166" fontId="9" fillId="0" borderId="0" xfId="1" applyNumberFormat="1" applyFont="1" applyFill="1"/>
    <xf numFmtId="0" fontId="16" fillId="0" borderId="0" xfId="1" applyFont="1" applyFill="1"/>
    <xf numFmtId="0" fontId="17" fillId="0" borderId="0" xfId="1" applyFont="1" applyFill="1"/>
    <xf numFmtId="165" fontId="9" fillId="0" borderId="0" xfId="1" applyNumberFormat="1" applyFont="1" applyFill="1"/>
    <xf numFmtId="0" fontId="18" fillId="0" borderId="0" xfId="6" applyNumberFormat="1" applyFont="1" applyFill="1" applyAlignment="1">
      <alignment horizontal="right"/>
    </xf>
    <xf numFmtId="0" fontId="18" fillId="0" borderId="0" xfId="1" applyFont="1" applyFill="1" applyAlignment="1">
      <alignment horizontal="right"/>
    </xf>
    <xf numFmtId="165" fontId="18" fillId="0" borderId="0" xfId="1" applyNumberFormat="1" applyFont="1" applyFill="1" applyAlignment="1">
      <alignment horizontal="right"/>
    </xf>
    <xf numFmtId="0" fontId="9" fillId="0" borderId="0" xfId="3" applyNumberFormat="1" applyFont="1" applyAlignment="1">
      <alignment horizontal="right" vertical="center"/>
    </xf>
    <xf numFmtId="165" fontId="11" fillId="0" borderId="0" xfId="3" applyNumberFormat="1" applyFont="1" applyAlignment="1">
      <alignment horizontal="right" vertical="center"/>
    </xf>
    <xf numFmtId="165" fontId="9" fillId="0" borderId="0" xfId="3" applyNumberFormat="1" applyFont="1" applyAlignment="1">
      <alignment horizontal="right" vertical="center"/>
    </xf>
    <xf numFmtId="165" fontId="19" fillId="0" borderId="0" xfId="3" applyNumberFormat="1" applyFont="1" applyAlignment="1">
      <alignment horizontal="right" vertical="center"/>
    </xf>
    <xf numFmtId="165" fontId="11" fillId="0" borderId="0" xfId="3" applyNumberFormat="1" applyFont="1" applyFill="1" applyAlignment="1">
      <alignment horizontal="right"/>
    </xf>
    <xf numFmtId="0" fontId="11" fillId="0" borderId="0" xfId="1" applyFont="1" applyFill="1" applyAlignment="1">
      <alignment horizontal="left"/>
    </xf>
    <xf numFmtId="165" fontId="9" fillId="0" borderId="0" xfId="1" applyNumberFormat="1" applyFont="1" applyFill="1" applyAlignment="1">
      <alignment horizontal="right"/>
    </xf>
    <xf numFmtId="0" fontId="4" fillId="0" borderId="0" xfId="2" applyFont="1">
      <alignment vertical="center"/>
    </xf>
    <xf numFmtId="165" fontId="9" fillId="0" borderId="0" xfId="3" applyNumberFormat="1" applyFont="1" applyFill="1" applyAlignment="1">
      <alignment horizontal="right"/>
    </xf>
    <xf numFmtId="0" fontId="18" fillId="0" borderId="0" xfId="1" applyFont="1" applyFill="1" applyAlignment="1">
      <alignment horizontal="left" vertical="center"/>
    </xf>
    <xf numFmtId="165" fontId="9" fillId="0" borderId="0" xfId="2" applyNumberFormat="1" applyFont="1" applyFill="1">
      <alignment vertical="center"/>
    </xf>
    <xf numFmtId="0" fontId="18" fillId="0" borderId="0" xfId="0" applyFont="1"/>
    <xf numFmtId="1" fontId="9" fillId="0" borderId="0" xfId="0" applyNumberFormat="1" applyFont="1"/>
    <xf numFmtId="1" fontId="9" fillId="0" borderId="0" xfId="0" applyNumberFormat="1" applyFont="1" applyFill="1"/>
    <xf numFmtId="0" fontId="9" fillId="0" borderId="0" xfId="0" applyFont="1" applyFill="1"/>
    <xf numFmtId="1" fontId="11" fillId="0" borderId="0" xfId="0" applyNumberFormat="1" applyFont="1"/>
    <xf numFmtId="0" fontId="20" fillId="0" borderId="0" xfId="2" applyFont="1">
      <alignment vertical="center"/>
    </xf>
    <xf numFmtId="165" fontId="9" fillId="0" borderId="0" xfId="3" applyNumberFormat="1" applyFont="1" applyFill="1" applyAlignment="1">
      <alignment horizontal="right" vertical="center"/>
    </xf>
    <xf numFmtId="0" fontId="20" fillId="0" borderId="0" xfId="2" applyFont="1" applyFill="1">
      <alignment vertical="center"/>
    </xf>
  </cellXfs>
  <cellStyles count="7">
    <cellStyle name="Normal" xfId="0" builtinId="0"/>
    <cellStyle name="Normal 2" xfId="2"/>
    <cellStyle name="Normal 2 4" xfId="4"/>
    <cellStyle name="Percent 2" xfId="3"/>
    <cellStyle name="千位分隔 2" xfId="6"/>
    <cellStyle name="常规 2" xfId="1"/>
    <cellStyle name="百分比 2" xf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S33"/>
  <sheetViews>
    <sheetView tabSelected="1" zoomScale="125" workbookViewId="0">
      <selection activeCell="J20" sqref="J20"/>
    </sheetView>
  </sheetViews>
  <sheetFormatPr baseColWidth="10" defaultColWidth="7.6640625" defaultRowHeight="14"/>
  <cols>
    <col min="1" max="1" width="11.5" style="68" customWidth="1"/>
    <col min="2" max="2" width="9.6640625" style="68" customWidth="1"/>
    <col min="3" max="3" width="12.5" style="68" customWidth="1"/>
    <col min="4" max="4" width="9.5" style="68" customWidth="1"/>
    <col min="5" max="5" width="10.33203125" style="68" customWidth="1"/>
    <col min="6" max="6" width="9.5" style="68" customWidth="1"/>
    <col min="7" max="7" width="8.6640625" style="68" customWidth="1"/>
    <col min="8" max="8" width="9.83203125" style="28" customWidth="1"/>
    <col min="9" max="16384" width="7.6640625" style="28"/>
  </cols>
  <sheetData>
    <row r="1" spans="1:19" s="6" customFormat="1" ht="15">
      <c r="A1" s="1" t="s">
        <v>0</v>
      </c>
      <c r="B1" s="2"/>
      <c r="C1" s="2"/>
      <c r="D1" s="2"/>
      <c r="E1" s="3"/>
      <c r="F1" s="2"/>
      <c r="G1" s="2"/>
      <c r="H1" s="4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s="11" customFormat="1" ht="15">
      <c r="A2" s="7"/>
      <c r="B2" s="8">
        <v>2000</v>
      </c>
      <c r="C2" s="9">
        <v>2004</v>
      </c>
      <c r="D2" s="8">
        <v>2006</v>
      </c>
      <c r="E2" s="8">
        <v>2008</v>
      </c>
      <c r="F2" s="8">
        <v>2010</v>
      </c>
      <c r="G2" s="8">
        <v>2011</v>
      </c>
      <c r="H2" s="10">
        <v>2012</v>
      </c>
    </row>
    <row r="3" spans="1:19" s="17" customFormat="1" ht="15">
      <c r="A3" s="12" t="s">
        <v>1</v>
      </c>
      <c r="B3" s="13">
        <v>659</v>
      </c>
      <c r="C3" s="13">
        <v>705.5</v>
      </c>
      <c r="D3" s="13">
        <v>757.3</v>
      </c>
      <c r="E3" s="14">
        <v>836.4</v>
      </c>
      <c r="F3" s="15">
        <v>982</v>
      </c>
      <c r="G3" s="15">
        <v>1040.9000000000001</v>
      </c>
      <c r="H3" s="16">
        <v>1086.3</v>
      </c>
    </row>
    <row r="4" spans="1:19" s="21" customFormat="1" ht="15">
      <c r="A4" s="18" t="s">
        <v>2</v>
      </c>
      <c r="B4" s="19">
        <v>103.7</v>
      </c>
      <c r="C4" s="19">
        <v>291.27800000000002</v>
      </c>
      <c r="D4" s="19">
        <v>391</v>
      </c>
      <c r="E4" s="19">
        <v>493.00000000000006</v>
      </c>
      <c r="F4" s="19">
        <f>1749*33.51%</f>
        <v>586.08989999999994</v>
      </c>
      <c r="G4" s="19">
        <f>1831*33.49%</f>
        <v>613.20190000000002</v>
      </c>
      <c r="H4" s="20">
        <f>1939.5*33.49%</f>
        <v>649.5385500000001</v>
      </c>
      <c r="J4" s="22"/>
      <c r="K4" s="23"/>
    </row>
    <row r="5" spans="1:19" s="26" customFormat="1" ht="15">
      <c r="A5" s="24" t="s">
        <v>3</v>
      </c>
      <c r="B5" s="20">
        <v>105.05061000000002</v>
      </c>
      <c r="C5" s="20">
        <v>141.90939</v>
      </c>
      <c r="D5" s="20">
        <v>145.79901000000001</v>
      </c>
      <c r="E5" s="20">
        <v>173.33505000000002</v>
      </c>
      <c r="F5" s="20">
        <v>183.64563000000001</v>
      </c>
      <c r="G5" s="20">
        <v>197.47539000000003</v>
      </c>
      <c r="H5" s="25">
        <f>652.7*30.87%</f>
        <v>201.48849000000004</v>
      </c>
    </row>
    <row r="6" spans="1:19" ht="15">
      <c r="A6" s="27" t="s">
        <v>4</v>
      </c>
      <c r="B6" s="20">
        <v>27.134039999999999</v>
      </c>
      <c r="C6" s="20">
        <v>33.191129999999994</v>
      </c>
      <c r="D6" s="20">
        <v>38.729790000000001</v>
      </c>
      <c r="E6" s="20">
        <v>62.778739999999999</v>
      </c>
      <c r="F6" s="20">
        <v>71.934960000000004</v>
      </c>
      <c r="G6" s="20">
        <v>75.528959999999998</v>
      </c>
      <c r="H6" s="20">
        <f>331.7*23.14%</f>
        <v>76.755380000000002</v>
      </c>
    </row>
    <row r="7" spans="1:19" s="32" customFormat="1" ht="15">
      <c r="A7" s="27" t="s">
        <v>5</v>
      </c>
      <c r="B7" s="20">
        <v>116.2897999999999</v>
      </c>
      <c r="C7" s="20">
        <v>16.915939999999864</v>
      </c>
      <c r="D7" s="20">
        <v>24.072790000000168</v>
      </c>
      <c r="E7" s="20">
        <v>51.870310000000018</v>
      </c>
      <c r="F7" s="20">
        <v>61.127410000000054</v>
      </c>
      <c r="G7" s="20">
        <v>44.666269999999258</v>
      </c>
      <c r="H7" s="20">
        <v>15.14612999999963</v>
      </c>
      <c r="I7" s="29"/>
      <c r="J7" s="29"/>
      <c r="K7" s="30"/>
      <c r="L7" s="30"/>
      <c r="M7" s="30"/>
      <c r="N7" s="30"/>
      <c r="O7" s="31"/>
      <c r="P7" s="31"/>
    </row>
    <row r="8" spans="1:19" s="32" customFormat="1" ht="15">
      <c r="A8" s="33" t="s">
        <v>6</v>
      </c>
      <c r="B8" s="20">
        <v>1011.17445</v>
      </c>
      <c r="C8" s="20">
        <v>1188.7944599999998</v>
      </c>
      <c r="D8" s="34">
        <v>1744.3</v>
      </c>
      <c r="E8" s="34">
        <v>1900.1</v>
      </c>
      <c r="F8" s="34">
        <v>2015.8</v>
      </c>
      <c r="G8" s="34">
        <v>2096.3000000000002</v>
      </c>
      <c r="H8" s="34">
        <v>2201.6999999999998</v>
      </c>
      <c r="I8" s="29"/>
      <c r="J8" s="29"/>
      <c r="K8" s="30"/>
      <c r="L8" s="30"/>
      <c r="M8" s="30"/>
      <c r="N8" s="30"/>
      <c r="O8" s="31"/>
      <c r="P8" s="31"/>
    </row>
    <row r="9" spans="1:19" s="38" customFormat="1" ht="15">
      <c r="A9" s="33" t="s">
        <v>7</v>
      </c>
      <c r="B9" s="35">
        <v>88.496165028695117</v>
      </c>
      <c r="C9" s="35">
        <v>98.577797039868457</v>
      </c>
      <c r="D9" s="35">
        <v>76.408874620191469</v>
      </c>
      <c r="E9" s="35">
        <v>82.39040050523657</v>
      </c>
      <c r="F9" s="35">
        <v>90.026391507093962</v>
      </c>
      <c r="G9" s="35">
        <v>96.106399619413935</v>
      </c>
      <c r="H9" s="36">
        <v>91.449510378344016</v>
      </c>
      <c r="I9" s="37"/>
      <c r="J9" s="37"/>
      <c r="K9" s="37"/>
      <c r="L9" s="37"/>
      <c r="M9" s="37"/>
      <c r="N9" s="37"/>
      <c r="O9" s="37"/>
      <c r="P9" s="37"/>
    </row>
    <row r="10" spans="1:19" ht="15">
      <c r="A10" s="39" t="s">
        <v>8</v>
      </c>
      <c r="B10" s="40">
        <v>4467.6425431061807</v>
      </c>
      <c r="C10" s="40">
        <v>4272.5718331817934</v>
      </c>
      <c r="D10" s="40">
        <v>2462.1834328639679</v>
      </c>
      <c r="E10" s="40">
        <v>2704.9526290724175</v>
      </c>
      <c r="F10" s="40">
        <v>3288.8864386270579</v>
      </c>
      <c r="G10" s="40">
        <v>3756.1273524531712</v>
      </c>
      <c r="H10" s="41">
        <v>3398.893688434297</v>
      </c>
      <c r="Q10" s="42"/>
    </row>
    <row r="11" spans="1:19" s="46" customFormat="1" ht="15">
      <c r="A11" s="43"/>
      <c r="B11" s="44"/>
      <c r="C11" s="44"/>
      <c r="D11" s="44"/>
      <c r="E11" s="44"/>
      <c r="F11" s="44"/>
      <c r="G11" s="44"/>
      <c r="H11" s="45"/>
    </row>
    <row r="12" spans="1:19" s="17" customFormat="1" ht="17">
      <c r="A12" s="47"/>
      <c r="B12" s="12"/>
      <c r="C12" s="12"/>
      <c r="D12" s="12"/>
      <c r="E12" s="48"/>
      <c r="F12" s="12"/>
      <c r="G12" s="12"/>
      <c r="H12" s="49"/>
    </row>
    <row r="13" spans="1:19" s="6" customFormat="1" ht="15">
      <c r="A13" s="1" t="s">
        <v>9</v>
      </c>
      <c r="B13" s="50"/>
      <c r="C13" s="50"/>
      <c r="D13" s="50"/>
      <c r="E13" s="51"/>
      <c r="F13" s="50"/>
      <c r="G13" s="50"/>
      <c r="H13" s="4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9" ht="15">
      <c r="A14" s="7"/>
      <c r="B14" s="52">
        <v>2000</v>
      </c>
      <c r="C14" s="52">
        <v>2004</v>
      </c>
      <c r="D14" s="52">
        <v>2006</v>
      </c>
      <c r="E14" s="52">
        <v>2008</v>
      </c>
      <c r="F14" s="52">
        <v>2010</v>
      </c>
      <c r="G14" s="52">
        <v>2011</v>
      </c>
      <c r="H14" s="10">
        <v>2012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6"/>
    </row>
    <row r="15" spans="1:19" ht="15">
      <c r="A15" s="12" t="s">
        <v>1</v>
      </c>
      <c r="B15" s="54">
        <v>65.171741631723393</v>
      </c>
      <c r="C15" s="54">
        <v>59.34583510760978</v>
      </c>
      <c r="D15" s="54">
        <f>757.3/D20*100</f>
        <v>43.415696841139713</v>
      </c>
      <c r="E15" s="55">
        <f>836.4/E20*100</f>
        <v>44.018735856007581</v>
      </c>
      <c r="F15" s="54">
        <f>982/F20*100</f>
        <v>48.715150312531009</v>
      </c>
      <c r="G15" s="54">
        <v>52.376738021841597</v>
      </c>
      <c r="H15" s="25">
        <f>H3/H20*100</f>
        <v>49.339147022755149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6"/>
    </row>
    <row r="16" spans="1:19" s="59" customFormat="1" ht="15">
      <c r="A16" s="57" t="s">
        <v>2</v>
      </c>
      <c r="B16" s="54">
        <f t="shared" ref="B16:G16" si="0">B4/B8*100</f>
        <v>10.25540152839107</v>
      </c>
      <c r="C16" s="54">
        <f t="shared" si="0"/>
        <v>24.501964788765928</v>
      </c>
      <c r="D16" s="54">
        <f t="shared" si="0"/>
        <v>22.415868829903111</v>
      </c>
      <c r="E16" s="54">
        <f t="shared" si="0"/>
        <v>25.946002841955689</v>
      </c>
      <c r="F16" s="54">
        <f t="shared" si="0"/>
        <v>29.074804048020635</v>
      </c>
      <c r="G16" s="54">
        <f t="shared" si="0"/>
        <v>29.251629060726042</v>
      </c>
      <c r="H16" s="25">
        <f>H4/H20*100</f>
        <v>29.501682790570925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6"/>
    </row>
    <row r="17" spans="1:19" s="59" customFormat="1" ht="15">
      <c r="A17" s="57" t="s">
        <v>3</v>
      </c>
      <c r="B17" s="60">
        <v>10.3889699744688</v>
      </c>
      <c r="C17" s="60">
        <v>11.937251961958168</v>
      </c>
      <c r="D17" s="60">
        <f>145.8/D20*100</f>
        <v>8.3586539012784513</v>
      </c>
      <c r="E17" s="60">
        <f>173.3/E20*100</f>
        <v>9.1205726014420296</v>
      </c>
      <c r="F17" s="60">
        <f>183.6/F20*100</f>
        <v>9.1080464331778952</v>
      </c>
      <c r="G17" s="60">
        <v>9.9367055123364327</v>
      </c>
      <c r="H17" s="25">
        <f>H5/H20*100</f>
        <v>9.151496116637146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6"/>
    </row>
    <row r="18" spans="1:19" s="38" customFormat="1" ht="15">
      <c r="A18" s="27" t="s">
        <v>4</v>
      </c>
      <c r="B18" s="58">
        <v>2.6800518941118421</v>
      </c>
      <c r="C18" s="58">
        <v>2.7927451815345781</v>
      </c>
      <c r="D18" s="58">
        <f>38.7/D20*100</f>
        <v>2.2186550478702061</v>
      </c>
      <c r="E18" s="58">
        <f>62.8/E20*100</f>
        <v>3.3050892058312722</v>
      </c>
      <c r="F18" s="58">
        <f>71.9/F20*100</f>
        <v>3.5668221053675966</v>
      </c>
      <c r="G18" s="58">
        <v>3.7990620815150722</v>
      </c>
      <c r="H18" s="25">
        <f>H6/H20*100</f>
        <v>3.4861870372893677</v>
      </c>
      <c r="S18" s="37"/>
    </row>
    <row r="19" spans="1:19" s="38" customFormat="1" ht="15">
      <c r="A19" s="27" t="s">
        <v>5</v>
      </c>
      <c r="B19" s="58">
        <f>B7/B8*100</f>
        <v>11.500468588778119</v>
      </c>
      <c r="C19" s="58">
        <f t="shared" ref="C19:H19" si="1">C7/C8*100</f>
        <v>1.4229490941604714</v>
      </c>
      <c r="D19" s="58">
        <f t="shared" si="1"/>
        <v>1.38008312790232</v>
      </c>
      <c r="E19" s="58">
        <f t="shared" si="1"/>
        <v>2.7298726382821967</v>
      </c>
      <c r="F19" s="58">
        <f t="shared" si="1"/>
        <v>3.0324144260343315</v>
      </c>
      <c r="G19" s="58">
        <f t="shared" si="1"/>
        <v>2.1307193626866026</v>
      </c>
      <c r="H19" s="58">
        <f t="shared" si="1"/>
        <v>0.68792887314346329</v>
      </c>
    </row>
    <row r="20" spans="1:19" s="38" customFormat="1" ht="15">
      <c r="A20" s="61" t="s">
        <v>10</v>
      </c>
      <c r="B20" s="51">
        <v>1011.17445</v>
      </c>
      <c r="C20" s="51">
        <v>1188.7944599999998</v>
      </c>
      <c r="D20" s="34">
        <v>1744.3</v>
      </c>
      <c r="E20" s="34">
        <v>1900.1</v>
      </c>
      <c r="F20" s="34">
        <v>2015.8</v>
      </c>
      <c r="G20" s="34">
        <v>2096.3000000000002</v>
      </c>
      <c r="H20" s="34">
        <v>2201.6999999999998</v>
      </c>
    </row>
    <row r="21" spans="1:19" ht="15">
      <c r="A21" s="1" t="s">
        <v>7</v>
      </c>
      <c r="B21" s="58">
        <v>88.496165028695117</v>
      </c>
      <c r="C21" s="58">
        <v>98.577797039868457</v>
      </c>
      <c r="D21" s="58">
        <f>SUM(D15:D18)</f>
        <v>76.408874620191469</v>
      </c>
      <c r="E21" s="58">
        <f>SUM(E15+E16+E17+E18)</f>
        <v>82.39040050523657</v>
      </c>
      <c r="F21" s="58">
        <f>SUM(F15+F16+F17+F18)</f>
        <v>90.464822899097129</v>
      </c>
      <c r="G21" s="58">
        <f>SUM(G15+G16+G17+G18)</f>
        <v>95.364134676419141</v>
      </c>
      <c r="H21" s="62">
        <f>SUM(H15+H16+H17+H18)</f>
        <v>91.478512967252598</v>
      </c>
    </row>
    <row r="22" spans="1:19" ht="15">
      <c r="A22" s="1" t="s">
        <v>8</v>
      </c>
      <c r="B22" s="48">
        <v>4467.6425431061807</v>
      </c>
      <c r="C22" s="48">
        <v>4272.5718331817934</v>
      </c>
      <c r="D22" s="48">
        <f>SUMSQ(D15,D16,D17,D18)</f>
        <v>2462.1834328639679</v>
      </c>
      <c r="E22" s="48">
        <f>SUMSQ(E15,E16,E17,E18)</f>
        <v>2704.9526290724175</v>
      </c>
      <c r="F22" s="48">
        <f>SUMSQ(F15,F16,F17,F18)</f>
        <v>3314.1888301635499</v>
      </c>
      <c r="G22" s="48">
        <f>SUMSQ(G15,G16,G17,G18)</f>
        <v>3712.1514776530425</v>
      </c>
      <c r="H22" s="62">
        <f>SUMSQ(H15,H16,H17,H18)</f>
        <v>3400.604097640306</v>
      </c>
    </row>
    <row r="23" spans="1:19" ht="15">
      <c r="A23" s="32"/>
      <c r="B23" s="32"/>
      <c r="C23" s="32"/>
      <c r="D23" s="32"/>
      <c r="E23" s="32"/>
      <c r="F23" s="58"/>
      <c r="G23" s="58"/>
      <c r="H23" s="58"/>
      <c r="I23" s="5"/>
      <c r="J23" s="5"/>
    </row>
    <row r="24" spans="1:19" ht="15">
      <c r="A24" s="63" t="s">
        <v>11</v>
      </c>
      <c r="B24" s="64"/>
      <c r="C24" s="64"/>
      <c r="D24" s="64"/>
      <c r="E24" s="65"/>
      <c r="F24" s="66"/>
      <c r="G24" s="67"/>
      <c r="H24" s="66"/>
      <c r="I24" s="58"/>
      <c r="J24" s="58"/>
    </row>
    <row r="25" spans="1:19" ht="15">
      <c r="F25" s="58"/>
      <c r="G25" s="58"/>
      <c r="H25" s="58"/>
      <c r="I25" s="56"/>
      <c r="J25" s="56"/>
    </row>
    <row r="26" spans="1:19" ht="15">
      <c r="A26" s="12" t="s">
        <v>12</v>
      </c>
      <c r="B26" s="16">
        <v>1086.3</v>
      </c>
      <c r="F26" s="54"/>
      <c r="G26" s="54"/>
      <c r="H26" s="69"/>
      <c r="I26" s="58"/>
      <c r="J26" s="58"/>
    </row>
    <row r="27" spans="1:19" ht="15">
      <c r="A27" s="18" t="s">
        <v>2</v>
      </c>
      <c r="B27" s="20">
        <v>648.9</v>
      </c>
      <c r="H27" s="70"/>
      <c r="I27" s="5"/>
      <c r="J27" s="5"/>
    </row>
    <row r="28" spans="1:19" ht="15">
      <c r="A28" s="24" t="s">
        <v>3</v>
      </c>
      <c r="B28" s="25">
        <f>652.7*30.87%</f>
        <v>201.48849000000004</v>
      </c>
      <c r="H28" s="70"/>
    </row>
    <row r="29" spans="1:19" ht="15">
      <c r="A29" s="27" t="s">
        <v>13</v>
      </c>
      <c r="B29" s="20">
        <f>331.7*23.14%</f>
        <v>76.755380000000002</v>
      </c>
      <c r="C29" s="28"/>
      <c r="D29" s="28"/>
      <c r="E29" s="28"/>
      <c r="F29" s="28"/>
      <c r="G29" s="28"/>
    </row>
    <row r="30" spans="1:19" ht="15">
      <c r="A30" s="27" t="s">
        <v>5</v>
      </c>
      <c r="B30" s="20">
        <v>15.14612999999963</v>
      </c>
      <c r="C30" s="28"/>
      <c r="D30" s="28"/>
      <c r="E30" s="28"/>
      <c r="F30" s="28"/>
      <c r="G30" s="28"/>
    </row>
    <row r="31" spans="1:19">
      <c r="C31" s="28"/>
      <c r="D31" s="28"/>
      <c r="E31" s="28"/>
      <c r="F31" s="28"/>
      <c r="G31" s="28"/>
    </row>
    <row r="32" spans="1:19">
      <c r="C32" s="28"/>
      <c r="D32" s="28"/>
      <c r="E32" s="28"/>
      <c r="F32" s="28"/>
      <c r="G32" s="28"/>
    </row>
    <row r="33" spans="3:7">
      <c r="C33" s="28"/>
      <c r="D33" s="28"/>
      <c r="E33" s="28"/>
      <c r="F33" s="28"/>
      <c r="G33" s="28"/>
    </row>
  </sheetData>
  <sheetCalcPr fullCalcOnLoad="1"/>
  <phoneticPr fontId="3" type="noConversion"/>
  <pageMargins left="0.70000000000000007" right="0.70000000000000007" top="0.75000000000000011" bottom="0.75000000000000011" header="0.30000000000000004" footer="0.30000000000000004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Cable, Satellite &amp; IPTV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2013-10-28T13:57:42Z</dcterms:created>
  <dcterms:modified xsi:type="dcterms:W3CDTF">2013-10-28T13:58:18Z</dcterms:modified>
</cp:coreProperties>
</file>